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ddwmphnetwork.sharepoint.com/sites/commissioning/Shared Documents/Reporting/"/>
    </mc:Choice>
  </mc:AlternateContent>
  <xr:revisionPtr revIDLastSave="0" documentId="8_{977FA2A6-9CC5-4A91-B731-0C5DAAF9C83E}" xr6:coauthVersionLast="47" xr6:coauthVersionMax="47" xr10:uidLastSave="{00000000-0000-0000-0000-000000000000}"/>
  <bookViews>
    <workbookView minimized="1" xWindow="9600" yWindow="5290" windowWidth="9600" windowHeight="4910" tabRatio="764" firstSheet="13" activeTab="13" xr2:uid="{00000000-000D-0000-FFFF-FFFF00000000}"/>
  </bookViews>
  <sheets>
    <sheet name="Instructions" sheetId="10" r:id="rId1"/>
    <sheet name="Qtr Report - Quantitative (NEW)" sheetId="19" state="hidden" r:id="rId2"/>
    <sheet name="Quantitative Data" sheetId="30" r:id="rId3"/>
    <sheet name="DataCollate" sheetId="26" state="hidden" r:id="rId4"/>
    <sheet name="Qtr Report - Targets" sheetId="28" state="hidden" r:id="rId5"/>
    <sheet name="Qtr Report - Quantitative Info" sheetId="6" state="hidden" r:id="rId6"/>
    <sheet name="Qualitative Info" sheetId="17" r:id="rId7"/>
    <sheet name="Case Study" sheetId="18" state="hidden" r:id="rId8"/>
    <sheet name="Case Study 1 " sheetId="21" r:id="rId9"/>
    <sheet name="Case Study 2" sheetId="41" r:id="rId10"/>
    <sheet name="Financial Tracking Q1" sheetId="16" r:id="rId11"/>
    <sheet name="Financial Tracking Q2" sheetId="36" r:id="rId12"/>
    <sheet name="Financial Tracking Q3" sheetId="37" r:id="rId13"/>
    <sheet name="Financial Tracking Q4" sheetId="38" r:id="rId14"/>
    <sheet name="Data List" sheetId="20" state="hidden" r:id="rId15"/>
    <sheet name="Qtr Report - Quantitative BACKU" sheetId="29" state="hidden" r:id="rId16"/>
    <sheet name="Financial Acquittal" sheetId="24" state="hidden" r:id="rId17"/>
    <sheet name="DO NOT EDIT" sheetId="5" state="hidden" r:id="rId18"/>
    <sheet name="Meeting Records" sheetId="15" state="hidden" r:id="rId19"/>
  </sheets>
  <externalReferences>
    <externalReference r:id="rId20"/>
    <externalReference r:id="rId21"/>
    <externalReference r:id="rId22"/>
    <externalReference r:id="rId23"/>
    <externalReference r:id="rId24"/>
    <externalReference r:id="rId25"/>
    <externalReference r:id="rId26"/>
  </externalReferences>
  <definedNames>
    <definedName name="a">#REF!</definedName>
    <definedName name="aaa">#REF!</definedName>
    <definedName name="AAAA">#REF!</definedName>
    <definedName name="AB">#REF!</definedName>
    <definedName name="ABC">#REF!</definedName>
    <definedName name="AdminMgtYr1">'[1]Staff Cost Calculation'!$H$17</definedName>
    <definedName name="AdminMgtYr2">'[1]Staff Cost Calculation'!$Q$17</definedName>
    <definedName name="AdminMgtYr3">'[1]Staff Cost Calculation'!$Z$17</definedName>
    <definedName name="AlliedHealthYr1">'[1]Staff Cost Calculation'!$H$41</definedName>
    <definedName name="AlliedHealthYr2">'[1]Staff Cost Calculation'!$Q$41</definedName>
    <definedName name="AlliedHealthYr3">'[1]Staff Cost Calculation'!$Z$41</definedName>
    <definedName name="alphabet">[2]Lists!$B$2:$B$27</definedName>
    <definedName name="AuraStyleDefaultsReset" hidden="1">#N/A</definedName>
    <definedName name="b">#REF!</definedName>
    <definedName name="bbb">#REF!</definedName>
    <definedName name="Budget">#REF!</definedName>
    <definedName name="Capital_Expedniture_NMhCAF">[3]NMhCAF!$E$38</definedName>
    <definedName name="Centre">[3]Control_Data!$B$2</definedName>
    <definedName name="Certification">[4]Lists!$A$19:$A$21</definedName>
    <definedName name="ChildSafety">[4]Prompts!#REF!</definedName>
    <definedName name="ClinicalYr1">'[1]Staff Cost Calculation'!$H$25</definedName>
    <definedName name="ClinicalYr2">'[1]Staff Cost Calculation'!$Q$25</definedName>
    <definedName name="ClinicalYr3">'[1]Staff Cost Calculation'!$Z$25</definedName>
    <definedName name="CommunityCare">[4]Prompts!#REF!</definedName>
    <definedName name="CommunityServices">[4]Prompts!#REF!</definedName>
    <definedName name="Configuration_Locations">[5]Configuration!$G$2:INDIRECT(_xlfn.CONCAT("Configuration!$G$",ROW(INDEX([5]Configuration!$G$2:$G$802,MATCH(TRUE,ISBLANK([5]Configuration!$G$2:$G$802),0)))-1))</definedName>
    <definedName name="Core_Grant_Funding">[3]Control_Data!$X$2</definedName>
    <definedName name="Data10">#REF!</definedName>
    <definedName name="Data11">#REF!</definedName>
    <definedName name="Data13">#REF!</definedName>
    <definedName name="Data15">#REF!</definedName>
    <definedName name="Data17">#REF!</definedName>
    <definedName name="Definition11">[5]Definitions!#REF!</definedName>
    <definedName name="Definition12">[5]Definitions!#REF!</definedName>
    <definedName name="Definition14">[5]Definitions!#REF!</definedName>
    <definedName name="Definition15">[5]Definitions!#REF!</definedName>
    <definedName name="Definition17">[5]Definitions!#REF!</definedName>
    <definedName name="Direct_Costs">#REF!</definedName>
    <definedName name="DisabilityServices">[4]Prompts!#REF!</definedName>
    <definedName name="Errors">SUM('[6]Operating funding'!$C$36:$C$39)</definedName>
    <definedName name="Expenditure_EFB">#REF!</definedName>
    <definedName name="Expenditure_OIE">#REF!</definedName>
    <definedName name="ExpensesAccountLevel">"Forecast!"</definedName>
    <definedName name="F_Distinct_Types">[5]Dropdowns!$H$2:$H$9</definedName>
    <definedName name="FinanceTab">#REF!</definedName>
    <definedName name="Financial">#REF!</definedName>
    <definedName name="Financials">#REF!</definedName>
    <definedName name="headspace_Capital_Grant_Funds">[3]Control_Data!$AB$2</definedName>
    <definedName name="Indirect_Costs">#REF!</definedName>
    <definedName name="LSL_Rate">'[3]Salaries headspace funded'!$E$5</definedName>
    <definedName name="MdoStgs" hidden="1">"{BEB029E3-816A-4BBE-A85B-8B391C45B546}"</definedName>
    <definedName name="MdoStgs2" hidden="1">"{17EE72B9-99FC-4D71-9E96-5C20CDADA039}"</definedName>
    <definedName name="MedicalSpecialistYr1">'[1]Staff Cost Calculation'!$H$33</definedName>
    <definedName name="MedicalSpecialistYr2">'[1]Staff Cost Calculation'!$Q$33</definedName>
    <definedName name="MedicalSpecialistYr3">'[1]Staff Cost Calculation'!$Z$33</definedName>
    <definedName name="Ordinary_expenditure_NMhCAF">[3]NMhCAF!$E$23</definedName>
    <definedName name="Payroll_Tax_Status">'[3]Salaries headspace funded'!$C$5</definedName>
    <definedName name="Period">[4]Lists!$B$2:$B$9</definedName>
    <definedName name="R_Distinct_Types">[5]Dropdowns!$L$2:$L$9</definedName>
    <definedName name="Revenue">#REF!</definedName>
    <definedName name="Revenue_EFB">#REF!</definedName>
    <definedName name="Revenue_NMhCAF">[3]NMhCAF!$E$16</definedName>
    <definedName name="Revenue_OIE">'[3]Other Income &amp; Expenditure'!$E$23</definedName>
    <definedName name="SA">[4]Prompts!#REF!</definedName>
    <definedName name="Selected_BudgetableVersion">[7]Selections!$B$32</definedName>
    <definedName name="Selected_BudgetVersion">[7]Selections!$B$29</definedName>
    <definedName name="Selected_Company">[7]Selections!$B$38</definedName>
    <definedName name="Selected_Job">[7]Selections!$B$47</definedName>
    <definedName name="Selected_Job_Member">[7]Selections!$B$48</definedName>
    <definedName name="Selected_Month">[7]Selections!$B$12</definedName>
    <definedName name="Selected_Start_Month">[7]Selections!$B$15</definedName>
    <definedName name="Selected_Year">[7]Selections!$B$44</definedName>
    <definedName name="SF">[4]Prompts!#REF!</definedName>
    <definedName name="State">[3]Control_Data!$P$2</definedName>
    <definedName name="State_Suburbs">[5]Dropdowns!$AE$2:$AE$798</definedName>
    <definedName name="Super_Rate">'[3]Salaries headspace funded'!$C$6</definedName>
    <definedName name="Surplus">'[6]Operating funding'!$E$91</definedName>
    <definedName name="Surplus_EFB">'[3]Establishment Funds Budget'!$E$29</definedName>
    <definedName name="Surplus_NMhCAF">[3]NMhCAF!$E$40</definedName>
    <definedName name="Surplus_OIE">'[3]Other Income &amp; Expenditure'!$E$42</definedName>
    <definedName name="Tax_Rate">[3]Control_Data!$Q$2</definedName>
    <definedName name="WC_Rate">'[3]Salaries headspace funded'!$E$6</definedName>
    <definedName name="Year">[4]Lists!$A$2:$A$11</definedName>
    <definedName name="YesNo">[4]Lists!$A$14:$A$16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0" l="1"/>
  <c r="N7" i="20"/>
  <c r="M12" i="20"/>
  <c r="M7" i="20"/>
  <c r="N3" i="20"/>
  <c r="M3" i="20"/>
  <c r="A8" i="36"/>
  <c r="C3" i="16"/>
  <c r="C3" i="36"/>
  <c r="C3" i="37"/>
  <c r="C3" i="38"/>
  <c r="C5" i="41"/>
  <c r="C4" i="41"/>
  <c r="C3" i="41"/>
  <c r="C5" i="21"/>
  <c r="C4" i="21"/>
  <c r="C6" i="17"/>
  <c r="C5" i="17"/>
  <c r="C4" i="17"/>
  <c r="C3" i="17"/>
  <c r="C9" i="38"/>
  <c r="G9" i="38"/>
  <c r="C2" i="38"/>
  <c r="C4" i="38"/>
  <c r="C9" i="37"/>
  <c r="G9" i="37"/>
  <c r="C2" i="37"/>
  <c r="C4" i="37"/>
  <c r="C9" i="36"/>
  <c r="G9" i="36"/>
  <c r="C2" i="36"/>
  <c r="C4" i="36"/>
  <c r="H6" i="30"/>
  <c r="H11" i="10"/>
  <c r="P14" i="30" l="1"/>
  <c r="Q14" i="30" s="1"/>
  <c r="S14" i="30" s="1"/>
  <c r="P13" i="30"/>
  <c r="Q13" i="30" s="1"/>
  <c r="S13" i="30" s="1"/>
  <c r="P12" i="30"/>
  <c r="Q12" i="30" s="1"/>
  <c r="S12" i="30" s="1"/>
  <c r="P11" i="30"/>
  <c r="P10" i="30"/>
  <c r="O10" i="30"/>
  <c r="O11" i="30"/>
  <c r="Q10" i="30" l="1"/>
  <c r="S10" i="30" s="1"/>
  <c r="Q11" i="30"/>
  <c r="R10" i="30" l="1"/>
  <c r="S11" i="30"/>
  <c r="R11" i="30"/>
  <c r="B10" i="28" l="1"/>
  <c r="A10" i="28"/>
  <c r="D6" i="19"/>
  <c r="S21" i="30"/>
  <c r="S20" i="26"/>
  <c r="T20" i="26" s="1"/>
  <c r="S28" i="26"/>
  <c r="T28" i="26" s="1"/>
  <c r="S71" i="26"/>
  <c r="T71" i="26" s="1"/>
  <c r="S82" i="26"/>
  <c r="T82" i="26" s="1"/>
  <c r="S126" i="26"/>
  <c r="T126" i="26" s="1"/>
  <c r="S127" i="26"/>
  <c r="T127" i="26" s="1"/>
  <c r="S150" i="26"/>
  <c r="T150" i="26" s="1"/>
  <c r="S170" i="26"/>
  <c r="T170" i="26" s="1"/>
  <c r="S181" i="26"/>
  <c r="T181" i="26" s="1"/>
  <c r="R2" i="26"/>
  <c r="S2" i="26" s="1"/>
  <c r="T2" i="26" s="1"/>
  <c r="O43" i="28"/>
  <c r="O34" i="28"/>
  <c r="O27" i="28"/>
  <c r="O24" i="28"/>
  <c r="O25" i="28" s="1"/>
  <c r="O23" i="28"/>
  <c r="O22" i="28"/>
  <c r="O21" i="28"/>
  <c r="O19" i="28"/>
  <c r="O18" i="28"/>
  <c r="O17" i="28"/>
  <c r="O16" i="28"/>
  <c r="O15" i="28"/>
  <c r="O14" i="28"/>
  <c r="O13" i="28"/>
  <c r="O10" i="28"/>
  <c r="O11" i="28"/>
  <c r="R3" i="26"/>
  <c r="S3" i="26" s="1"/>
  <c r="T3" i="26" s="1"/>
  <c r="R4" i="26"/>
  <c r="R55" i="26" s="1"/>
  <c r="R106" i="26" s="1"/>
  <c r="R157" i="26" s="1"/>
  <c r="S157" i="26" s="1"/>
  <c r="T157" i="26" s="1"/>
  <c r="R5" i="26"/>
  <c r="S5" i="26" s="1"/>
  <c r="R6" i="26"/>
  <c r="S6" i="26" s="1"/>
  <c r="R7" i="26"/>
  <c r="S7" i="26" s="1"/>
  <c r="T7" i="26" s="1"/>
  <c r="R8" i="26"/>
  <c r="R59" i="26" s="1"/>
  <c r="R110" i="26" s="1"/>
  <c r="R161" i="26" s="1"/>
  <c r="S161" i="26" s="1"/>
  <c r="T161" i="26" s="1"/>
  <c r="R9" i="26"/>
  <c r="R60" i="26" s="1"/>
  <c r="R111" i="26" s="1"/>
  <c r="R162" i="26" s="1"/>
  <c r="S162" i="26" s="1"/>
  <c r="T162" i="26" s="1"/>
  <c r="R10" i="26"/>
  <c r="R61" i="26" s="1"/>
  <c r="R112" i="26" s="1"/>
  <c r="R163" i="26" s="1"/>
  <c r="S163" i="26" s="1"/>
  <c r="T163" i="26" s="1"/>
  <c r="R11" i="26"/>
  <c r="S11" i="26" s="1"/>
  <c r="T11" i="26" s="1"/>
  <c r="R12" i="26"/>
  <c r="R63" i="26" s="1"/>
  <c r="R114" i="26" s="1"/>
  <c r="R165" i="26" s="1"/>
  <c r="V165" i="26" s="1"/>
  <c r="R13" i="26"/>
  <c r="S13" i="26" s="1"/>
  <c r="R14" i="26"/>
  <c r="S14" i="26" s="1"/>
  <c r="R15" i="26"/>
  <c r="R66" i="26" s="1"/>
  <c r="R117" i="26" s="1"/>
  <c r="R168" i="26" s="1"/>
  <c r="S168" i="26" s="1"/>
  <c r="T168" i="26" s="1"/>
  <c r="R16" i="26"/>
  <c r="R67" i="26" s="1"/>
  <c r="R118" i="26" s="1"/>
  <c r="R169" i="26" s="1"/>
  <c r="S169" i="26" s="1"/>
  <c r="T169" i="26" s="1"/>
  <c r="R17" i="26"/>
  <c r="R68" i="26" s="1"/>
  <c r="R119" i="26" s="1"/>
  <c r="R170" i="26" s="1"/>
  <c r="R18" i="26"/>
  <c r="R69" i="26" s="1"/>
  <c r="R120" i="26" s="1"/>
  <c r="R171" i="26" s="1"/>
  <c r="S171" i="26" s="1"/>
  <c r="T171" i="26" s="1"/>
  <c r="R19" i="26"/>
  <c r="S19" i="26" s="1"/>
  <c r="T19" i="26" s="1"/>
  <c r="R20" i="26"/>
  <c r="R71" i="26" s="1"/>
  <c r="R122" i="26" s="1"/>
  <c r="R173" i="26" s="1"/>
  <c r="S173" i="26" s="1"/>
  <c r="T173" i="26" s="1"/>
  <c r="R21" i="26"/>
  <c r="S21" i="26" s="1"/>
  <c r="T21" i="26" s="1"/>
  <c r="R22" i="26"/>
  <c r="S22" i="26" s="1"/>
  <c r="T22" i="26" s="1"/>
  <c r="R23" i="26"/>
  <c r="R74" i="26" s="1"/>
  <c r="R125" i="26" s="1"/>
  <c r="R176" i="26" s="1"/>
  <c r="S176" i="26" s="1"/>
  <c r="T176" i="26" s="1"/>
  <c r="R24" i="26"/>
  <c r="R75" i="26" s="1"/>
  <c r="R126" i="26" s="1"/>
  <c r="R177" i="26" s="1"/>
  <c r="U177" i="26" s="1"/>
  <c r="R25" i="26"/>
  <c r="R76" i="26" s="1"/>
  <c r="R127" i="26" s="1"/>
  <c r="R178" i="26" s="1"/>
  <c r="S178" i="26" s="1"/>
  <c r="T178" i="26" s="1"/>
  <c r="R26" i="26"/>
  <c r="R77" i="26" s="1"/>
  <c r="R128" i="26" s="1"/>
  <c r="R179" i="26" s="1"/>
  <c r="S179" i="26" s="1"/>
  <c r="T179" i="26" s="1"/>
  <c r="R27" i="26"/>
  <c r="S27" i="26" s="1"/>
  <c r="T27" i="26" s="1"/>
  <c r="R28" i="26"/>
  <c r="R79" i="26" s="1"/>
  <c r="R130" i="26" s="1"/>
  <c r="R181" i="26" s="1"/>
  <c r="V181" i="26" s="1"/>
  <c r="R29" i="26"/>
  <c r="S29" i="26" s="1"/>
  <c r="T29" i="26" s="1"/>
  <c r="R30" i="26"/>
  <c r="S30" i="26" s="1"/>
  <c r="T30" i="26" s="1"/>
  <c r="R31" i="26"/>
  <c r="R82" i="26" s="1"/>
  <c r="R133" i="26" s="1"/>
  <c r="R184" i="26" s="1"/>
  <c r="S184" i="26" s="1"/>
  <c r="T184" i="26" s="1"/>
  <c r="R32" i="26"/>
  <c r="R83" i="26" s="1"/>
  <c r="R134" i="26" s="1"/>
  <c r="R185" i="26" s="1"/>
  <c r="V185" i="26" s="1"/>
  <c r="R33" i="26"/>
  <c r="R84" i="26" s="1"/>
  <c r="R135" i="26" s="1"/>
  <c r="R186" i="26" s="1"/>
  <c r="V186" i="26" s="1"/>
  <c r="R34" i="26"/>
  <c r="R85" i="26" s="1"/>
  <c r="R136" i="26" s="1"/>
  <c r="R187" i="26" s="1"/>
  <c r="V187" i="26" s="1"/>
  <c r="R35" i="26"/>
  <c r="S35" i="26" s="1"/>
  <c r="R36" i="26"/>
  <c r="R87" i="26" s="1"/>
  <c r="R138" i="26" s="1"/>
  <c r="R189" i="26" s="1"/>
  <c r="S189" i="26" s="1"/>
  <c r="T189" i="26" s="1"/>
  <c r="R37" i="26"/>
  <c r="S37" i="26" s="1"/>
  <c r="R38" i="26"/>
  <c r="S38" i="26" s="1"/>
  <c r="T38" i="26" s="1"/>
  <c r="R39" i="26"/>
  <c r="S39" i="26" s="1"/>
  <c r="T39" i="26" s="1"/>
  <c r="R40" i="26"/>
  <c r="R91" i="26" s="1"/>
  <c r="R142" i="26" s="1"/>
  <c r="R193" i="26" s="1"/>
  <c r="S193" i="26" s="1"/>
  <c r="T193" i="26" s="1"/>
  <c r="R41" i="26"/>
  <c r="R92" i="26" s="1"/>
  <c r="R143" i="26" s="1"/>
  <c r="R194" i="26" s="1"/>
  <c r="S194" i="26" s="1"/>
  <c r="T194" i="26" s="1"/>
  <c r="R42" i="26"/>
  <c r="R93" i="26" s="1"/>
  <c r="R144" i="26" s="1"/>
  <c r="R195" i="26" s="1"/>
  <c r="V195" i="26" s="1"/>
  <c r="R43" i="26"/>
  <c r="S43" i="26" s="1"/>
  <c r="T43" i="26" s="1"/>
  <c r="R44" i="26"/>
  <c r="R95" i="26" s="1"/>
  <c r="R146" i="26" s="1"/>
  <c r="R197" i="26" s="1"/>
  <c r="V197" i="26" s="1"/>
  <c r="R45" i="26"/>
  <c r="S45" i="26" s="1"/>
  <c r="T45" i="26" s="1"/>
  <c r="R46" i="26"/>
  <c r="S46" i="26" s="1"/>
  <c r="T46" i="26" s="1"/>
  <c r="R47" i="26"/>
  <c r="R98" i="26" s="1"/>
  <c r="R149" i="26" s="1"/>
  <c r="R200" i="26" s="1"/>
  <c r="U200" i="26" s="1"/>
  <c r="R48" i="26"/>
  <c r="R99" i="26" s="1"/>
  <c r="R150" i="26" s="1"/>
  <c r="R201" i="26" s="1"/>
  <c r="U201" i="26" s="1"/>
  <c r="R49" i="26"/>
  <c r="R100" i="26" s="1"/>
  <c r="R151" i="26" s="1"/>
  <c r="R202" i="26" s="1"/>
  <c r="U202" i="26" s="1"/>
  <c r="R50" i="26"/>
  <c r="R101" i="26" s="1"/>
  <c r="R152" i="26" s="1"/>
  <c r="R203" i="26" s="1"/>
  <c r="V203" i="26" s="1"/>
  <c r="R51" i="26"/>
  <c r="S51" i="26" s="1"/>
  <c r="T51" i="26" s="1"/>
  <c r="R52" i="26"/>
  <c r="R103" i="26" s="1"/>
  <c r="R154" i="26" s="1"/>
  <c r="R205" i="26" s="1"/>
  <c r="V205" i="26" s="1"/>
  <c r="R53" i="26"/>
  <c r="R104" i="26" s="1"/>
  <c r="R155" i="26" s="1"/>
  <c r="S155" i="26" s="1"/>
  <c r="T155" i="26" s="1"/>
  <c r="H5" i="30"/>
  <c r="H4" i="30"/>
  <c r="H3" i="30"/>
  <c r="R34" i="29"/>
  <c r="M34" i="29"/>
  <c r="R33" i="29"/>
  <c r="M33" i="29"/>
  <c r="O31" i="29"/>
  <c r="Q31" i="29" s="1"/>
  <c r="R31" i="29" s="1"/>
  <c r="O30" i="29"/>
  <c r="Q30" i="29" s="1"/>
  <c r="R30" i="29" s="1"/>
  <c r="O29" i="29"/>
  <c r="Q29" i="29" s="1"/>
  <c r="R29" i="29" s="1"/>
  <c r="Q28" i="29"/>
  <c r="R28" i="29" s="1"/>
  <c r="O28" i="29"/>
  <c r="O27" i="29"/>
  <c r="Q27" i="29" s="1"/>
  <c r="R27" i="29" s="1"/>
  <c r="M25" i="29"/>
  <c r="O25" i="29" s="1"/>
  <c r="Q25" i="29" s="1"/>
  <c r="R25" i="29" s="1"/>
  <c r="M24" i="29"/>
  <c r="O24" i="29" s="1"/>
  <c r="Q24" i="29" s="1"/>
  <c r="R24" i="29" s="1"/>
  <c r="M23" i="29"/>
  <c r="O23" i="29" s="1"/>
  <c r="Q23" i="29" s="1"/>
  <c r="R23" i="29" s="1"/>
  <c r="M22" i="29"/>
  <c r="O22" i="29" s="1"/>
  <c r="Q22" i="29" s="1"/>
  <c r="R22" i="29" s="1"/>
  <c r="M21" i="29"/>
  <c r="O21" i="29" s="1"/>
  <c r="Q21" i="29" s="1"/>
  <c r="R21" i="29" s="1"/>
  <c r="O20" i="29"/>
  <c r="Q20" i="29" s="1"/>
  <c r="R20" i="29" s="1"/>
  <c r="O19" i="29"/>
  <c r="Q19" i="29" s="1"/>
  <c r="R19" i="29" s="1"/>
  <c r="M18" i="29"/>
  <c r="O18" i="29" s="1"/>
  <c r="Q18" i="29" s="1"/>
  <c r="R18" i="29" s="1"/>
  <c r="M17" i="29"/>
  <c r="O17" i="29" s="1"/>
  <c r="Q17" i="29" s="1"/>
  <c r="R17" i="29" s="1"/>
  <c r="M16" i="29"/>
  <c r="O16" i="29" s="1"/>
  <c r="Q16" i="29" s="1"/>
  <c r="R16" i="29" s="1"/>
  <c r="M15" i="29"/>
  <c r="O15" i="29" s="1"/>
  <c r="Q15" i="29" s="1"/>
  <c r="R15" i="29" s="1"/>
  <c r="M14" i="29"/>
  <c r="O14" i="29" s="1"/>
  <c r="Q14" i="29" s="1"/>
  <c r="R14" i="29" s="1"/>
  <c r="M13" i="29"/>
  <c r="O13" i="29" s="1"/>
  <c r="Q13" i="29" s="1"/>
  <c r="R13" i="29" s="1"/>
  <c r="M12" i="29"/>
  <c r="O12" i="29" s="1"/>
  <c r="Q12" i="29" s="1"/>
  <c r="R12" i="29" s="1"/>
  <c r="M11" i="29"/>
  <c r="O11" i="29" s="1"/>
  <c r="Q11" i="29" s="1"/>
  <c r="R11" i="29" s="1"/>
  <c r="M10" i="29"/>
  <c r="R10" i="29" s="1"/>
  <c r="D5" i="29"/>
  <c r="D4" i="29"/>
  <c r="D3" i="29"/>
  <c r="H5" i="28"/>
  <c r="G5" i="28"/>
  <c r="F5" i="28"/>
  <c r="E5" i="28"/>
  <c r="A5" i="28"/>
  <c r="H4" i="28"/>
  <c r="G4" i="28"/>
  <c r="F4" i="28"/>
  <c r="E4" i="28"/>
  <c r="A4" i="28"/>
  <c r="H3" i="28"/>
  <c r="G3" i="28"/>
  <c r="F3" i="28"/>
  <c r="E3" i="28"/>
  <c r="A3" i="28"/>
  <c r="A2" i="28"/>
  <c r="J3" i="26"/>
  <c r="J4" i="26"/>
  <c r="J5" i="26"/>
  <c r="J6" i="26"/>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 i="26"/>
  <c r="I54" i="26"/>
  <c r="I105" i="26" s="1"/>
  <c r="I156" i="26" s="1"/>
  <c r="I55" i="26"/>
  <c r="I106" i="26" s="1"/>
  <c r="I157" i="26" s="1"/>
  <c r="I56" i="26"/>
  <c r="I57" i="26"/>
  <c r="I58" i="26"/>
  <c r="I59" i="26"/>
  <c r="I110" i="26" s="1"/>
  <c r="I161" i="26" s="1"/>
  <c r="I60" i="26"/>
  <c r="I111" i="26" s="1"/>
  <c r="I162" i="26" s="1"/>
  <c r="I61" i="26"/>
  <c r="I112" i="26" s="1"/>
  <c r="I163" i="26" s="1"/>
  <c r="I62" i="26"/>
  <c r="I113" i="26" s="1"/>
  <c r="I164" i="26" s="1"/>
  <c r="I63" i="26"/>
  <c r="I114" i="26" s="1"/>
  <c r="I165" i="26" s="1"/>
  <c r="I64" i="26"/>
  <c r="I115" i="26" s="1"/>
  <c r="I166" i="26" s="1"/>
  <c r="I65" i="26"/>
  <c r="I116" i="26" s="1"/>
  <c r="I167" i="26" s="1"/>
  <c r="I66" i="26"/>
  <c r="I117" i="26" s="1"/>
  <c r="I168" i="26" s="1"/>
  <c r="I67" i="26"/>
  <c r="I118" i="26" s="1"/>
  <c r="I169" i="26" s="1"/>
  <c r="I68" i="26"/>
  <c r="I119" i="26" s="1"/>
  <c r="I170" i="26" s="1"/>
  <c r="I69" i="26"/>
  <c r="I120" i="26" s="1"/>
  <c r="I171" i="26" s="1"/>
  <c r="I70" i="26"/>
  <c r="I121" i="26" s="1"/>
  <c r="I172" i="26" s="1"/>
  <c r="I71" i="26"/>
  <c r="I122" i="26" s="1"/>
  <c r="I173" i="26" s="1"/>
  <c r="I72" i="26"/>
  <c r="I123" i="26" s="1"/>
  <c r="I174" i="26" s="1"/>
  <c r="I73" i="26"/>
  <c r="I124" i="26" s="1"/>
  <c r="I175" i="26" s="1"/>
  <c r="I74" i="26"/>
  <c r="I125" i="26" s="1"/>
  <c r="I176" i="26" s="1"/>
  <c r="I75" i="26"/>
  <c r="I126" i="26" s="1"/>
  <c r="I177" i="26" s="1"/>
  <c r="I76" i="26"/>
  <c r="I127" i="26" s="1"/>
  <c r="I178" i="26" s="1"/>
  <c r="I77" i="26"/>
  <c r="I128" i="26" s="1"/>
  <c r="I179" i="26" s="1"/>
  <c r="I78" i="26"/>
  <c r="I129" i="26" s="1"/>
  <c r="I180" i="26" s="1"/>
  <c r="I79" i="26"/>
  <c r="I130" i="26" s="1"/>
  <c r="I181" i="26" s="1"/>
  <c r="I80" i="26"/>
  <c r="I131" i="26" s="1"/>
  <c r="I182" i="26" s="1"/>
  <c r="I81" i="26"/>
  <c r="I132" i="26" s="1"/>
  <c r="I183" i="26" s="1"/>
  <c r="I82" i="26"/>
  <c r="I133" i="26" s="1"/>
  <c r="I184" i="26" s="1"/>
  <c r="I83" i="26"/>
  <c r="I134" i="26" s="1"/>
  <c r="I185" i="26" s="1"/>
  <c r="I84" i="26"/>
  <c r="I135" i="26" s="1"/>
  <c r="I186" i="26" s="1"/>
  <c r="I85" i="26"/>
  <c r="I136" i="26" s="1"/>
  <c r="I187" i="26" s="1"/>
  <c r="I86" i="26"/>
  <c r="I137" i="26" s="1"/>
  <c r="I188" i="26" s="1"/>
  <c r="I87" i="26"/>
  <c r="I138" i="26" s="1"/>
  <c r="I189" i="26" s="1"/>
  <c r="I88" i="26"/>
  <c r="I139" i="26" s="1"/>
  <c r="I190" i="26" s="1"/>
  <c r="I89" i="26"/>
  <c r="I140" i="26" s="1"/>
  <c r="I191" i="26" s="1"/>
  <c r="I90" i="26"/>
  <c r="I141" i="26" s="1"/>
  <c r="I192" i="26" s="1"/>
  <c r="I91" i="26"/>
  <c r="I142" i="26" s="1"/>
  <c r="I193" i="26" s="1"/>
  <c r="I92" i="26"/>
  <c r="I143" i="26" s="1"/>
  <c r="I194" i="26" s="1"/>
  <c r="I93" i="26"/>
  <c r="I144" i="26" s="1"/>
  <c r="I195" i="26" s="1"/>
  <c r="I94" i="26"/>
  <c r="I145" i="26" s="1"/>
  <c r="I196" i="26" s="1"/>
  <c r="I95" i="26"/>
  <c r="I146" i="26" s="1"/>
  <c r="I197" i="26" s="1"/>
  <c r="I96" i="26"/>
  <c r="I147" i="26" s="1"/>
  <c r="I198" i="26" s="1"/>
  <c r="I97" i="26"/>
  <c r="I148" i="26" s="1"/>
  <c r="I199" i="26" s="1"/>
  <c r="I98" i="26"/>
  <c r="I149" i="26" s="1"/>
  <c r="I200" i="26" s="1"/>
  <c r="I99" i="26"/>
  <c r="I150" i="26" s="1"/>
  <c r="I201" i="26" s="1"/>
  <c r="I100" i="26"/>
  <c r="I151" i="26" s="1"/>
  <c r="I202" i="26" s="1"/>
  <c r="I101" i="26"/>
  <c r="I152" i="26" s="1"/>
  <c r="I203" i="26" s="1"/>
  <c r="I102" i="26"/>
  <c r="I153" i="26" s="1"/>
  <c r="I204" i="26" s="1"/>
  <c r="I103" i="26"/>
  <c r="I154" i="26" s="1"/>
  <c r="I205" i="26" s="1"/>
  <c r="I107" i="26"/>
  <c r="I158" i="26" s="1"/>
  <c r="I108" i="26"/>
  <c r="I159" i="26" s="1"/>
  <c r="I109" i="26"/>
  <c r="I160" i="26" s="1"/>
  <c r="I53" i="26"/>
  <c r="I104" i="26" s="1"/>
  <c r="I155" i="26" s="1"/>
  <c r="D205" i="26"/>
  <c r="C205" i="26"/>
  <c r="A205" i="26"/>
  <c r="D204" i="26"/>
  <c r="C204" i="26"/>
  <c r="A204" i="26"/>
  <c r="D203" i="26"/>
  <c r="C203" i="26"/>
  <c r="A203" i="26"/>
  <c r="D202" i="26"/>
  <c r="C202" i="26"/>
  <c r="A202" i="26"/>
  <c r="D201" i="26"/>
  <c r="C201" i="26"/>
  <c r="A201" i="26"/>
  <c r="D200" i="26"/>
  <c r="C200" i="26"/>
  <c r="A200" i="26"/>
  <c r="D199" i="26"/>
  <c r="C199" i="26"/>
  <c r="A199" i="26"/>
  <c r="D198" i="26"/>
  <c r="C198" i="26"/>
  <c r="A198" i="26"/>
  <c r="D197" i="26"/>
  <c r="C197" i="26"/>
  <c r="A197" i="26"/>
  <c r="D196" i="26"/>
  <c r="C196" i="26"/>
  <c r="A196" i="26"/>
  <c r="D195" i="26"/>
  <c r="C195" i="26"/>
  <c r="A195" i="26"/>
  <c r="D194" i="26"/>
  <c r="C194" i="26"/>
  <c r="A194" i="26"/>
  <c r="D193" i="26"/>
  <c r="C193" i="26"/>
  <c r="A193" i="26"/>
  <c r="D192" i="26"/>
  <c r="C192" i="26"/>
  <c r="A192" i="26"/>
  <c r="D191" i="26"/>
  <c r="C191" i="26"/>
  <c r="A191" i="26"/>
  <c r="D190" i="26"/>
  <c r="C190" i="26"/>
  <c r="A190" i="26"/>
  <c r="D189" i="26"/>
  <c r="C189" i="26"/>
  <c r="A189" i="26"/>
  <c r="D188" i="26"/>
  <c r="C188" i="26"/>
  <c r="A188" i="26"/>
  <c r="D187" i="26"/>
  <c r="C187" i="26"/>
  <c r="A187" i="26"/>
  <c r="D186" i="26"/>
  <c r="C186" i="26"/>
  <c r="A186" i="26"/>
  <c r="D185" i="26"/>
  <c r="C185" i="26"/>
  <c r="A185" i="26"/>
  <c r="D184" i="26"/>
  <c r="C184" i="26"/>
  <c r="A184" i="26"/>
  <c r="D183" i="26"/>
  <c r="C183" i="26"/>
  <c r="A183" i="26"/>
  <c r="D182" i="26"/>
  <c r="C182" i="26"/>
  <c r="A182" i="26"/>
  <c r="D181" i="26"/>
  <c r="C181" i="26"/>
  <c r="A181" i="26"/>
  <c r="D180" i="26"/>
  <c r="C180" i="26"/>
  <c r="A180" i="26"/>
  <c r="D179" i="26"/>
  <c r="C179" i="26"/>
  <c r="A179" i="26"/>
  <c r="D178" i="26"/>
  <c r="C178" i="26"/>
  <c r="A178" i="26"/>
  <c r="D177" i="26"/>
  <c r="C177" i="26"/>
  <c r="A177" i="26"/>
  <c r="D176" i="26"/>
  <c r="C176" i="26"/>
  <c r="A176" i="26"/>
  <c r="D175" i="26"/>
  <c r="C175" i="26"/>
  <c r="A175" i="26"/>
  <c r="D174" i="26"/>
  <c r="C174" i="26"/>
  <c r="A174" i="26"/>
  <c r="D173" i="26"/>
  <c r="C173" i="26"/>
  <c r="A173" i="26"/>
  <c r="D172" i="26"/>
  <c r="C172" i="26"/>
  <c r="A172" i="26"/>
  <c r="D171" i="26"/>
  <c r="C171" i="26"/>
  <c r="A171" i="26"/>
  <c r="D170" i="26"/>
  <c r="C170" i="26"/>
  <c r="A170" i="26"/>
  <c r="D169" i="26"/>
  <c r="C169" i="26"/>
  <c r="A169" i="26"/>
  <c r="D168" i="26"/>
  <c r="C168" i="26"/>
  <c r="A168" i="26"/>
  <c r="D167" i="26"/>
  <c r="C167" i="26"/>
  <c r="A167" i="26"/>
  <c r="D166" i="26"/>
  <c r="C166" i="26"/>
  <c r="A166" i="26"/>
  <c r="D165" i="26"/>
  <c r="C165" i="26"/>
  <c r="A165" i="26"/>
  <c r="D164" i="26"/>
  <c r="C164" i="26"/>
  <c r="A164" i="26"/>
  <c r="D163" i="26"/>
  <c r="C163" i="26"/>
  <c r="A163" i="26"/>
  <c r="D162" i="26"/>
  <c r="C162" i="26"/>
  <c r="A162" i="26"/>
  <c r="D161" i="26"/>
  <c r="C161" i="26"/>
  <c r="A161" i="26"/>
  <c r="D160" i="26"/>
  <c r="C160" i="26"/>
  <c r="A160" i="26"/>
  <c r="D159" i="26"/>
  <c r="C159" i="26"/>
  <c r="A159" i="26"/>
  <c r="D158" i="26"/>
  <c r="C158" i="26"/>
  <c r="A158" i="26"/>
  <c r="D157" i="26"/>
  <c r="C157" i="26"/>
  <c r="A157" i="26"/>
  <c r="D156" i="26"/>
  <c r="C156" i="26"/>
  <c r="A156" i="26"/>
  <c r="D155" i="26"/>
  <c r="C155" i="26"/>
  <c r="A155" i="26"/>
  <c r="D154" i="26"/>
  <c r="C154" i="26"/>
  <c r="A154" i="26"/>
  <c r="D153" i="26"/>
  <c r="C153" i="26"/>
  <c r="A153" i="26"/>
  <c r="D152" i="26"/>
  <c r="C152" i="26"/>
  <c r="A152" i="26"/>
  <c r="D151" i="26"/>
  <c r="C151" i="26"/>
  <c r="A151" i="26"/>
  <c r="D150" i="26"/>
  <c r="C150" i="26"/>
  <c r="A150" i="26"/>
  <c r="D149" i="26"/>
  <c r="C149" i="26"/>
  <c r="A149" i="26"/>
  <c r="D148" i="26"/>
  <c r="C148" i="26"/>
  <c r="A148" i="26"/>
  <c r="D147" i="26"/>
  <c r="C147" i="26"/>
  <c r="A147" i="26"/>
  <c r="D146" i="26"/>
  <c r="C146" i="26"/>
  <c r="A146" i="26"/>
  <c r="D145" i="26"/>
  <c r="C145" i="26"/>
  <c r="A145" i="26"/>
  <c r="D144" i="26"/>
  <c r="C144" i="26"/>
  <c r="A144" i="26"/>
  <c r="D143" i="26"/>
  <c r="C143" i="26"/>
  <c r="A143" i="26"/>
  <c r="D142" i="26"/>
  <c r="C142" i="26"/>
  <c r="A142" i="26"/>
  <c r="D141" i="26"/>
  <c r="C141" i="26"/>
  <c r="A141" i="26"/>
  <c r="D140" i="26"/>
  <c r="C140" i="26"/>
  <c r="A140" i="26"/>
  <c r="D139" i="26"/>
  <c r="C139" i="26"/>
  <c r="A139" i="26"/>
  <c r="D138" i="26"/>
  <c r="C138" i="26"/>
  <c r="A138" i="26"/>
  <c r="D137" i="26"/>
  <c r="C137" i="26"/>
  <c r="A137" i="26"/>
  <c r="D136" i="26"/>
  <c r="C136" i="26"/>
  <c r="A136" i="26"/>
  <c r="D135" i="26"/>
  <c r="C135" i="26"/>
  <c r="A135" i="26"/>
  <c r="D134" i="26"/>
  <c r="C134" i="26"/>
  <c r="A134" i="26"/>
  <c r="D133" i="26"/>
  <c r="C133" i="26"/>
  <c r="A133" i="26"/>
  <c r="D132" i="26"/>
  <c r="C132" i="26"/>
  <c r="A132" i="26"/>
  <c r="D131" i="26"/>
  <c r="C131" i="26"/>
  <c r="A131" i="26"/>
  <c r="D130" i="26"/>
  <c r="C130" i="26"/>
  <c r="A130" i="26"/>
  <c r="D129" i="26"/>
  <c r="C129" i="26"/>
  <c r="A129" i="26"/>
  <c r="D128" i="26"/>
  <c r="C128" i="26"/>
  <c r="A128" i="26"/>
  <c r="D127" i="26"/>
  <c r="C127" i="26"/>
  <c r="A127" i="26"/>
  <c r="D126" i="26"/>
  <c r="C126" i="26"/>
  <c r="A126" i="26"/>
  <c r="D125" i="26"/>
  <c r="C125" i="26"/>
  <c r="A125" i="26"/>
  <c r="D124" i="26"/>
  <c r="C124" i="26"/>
  <c r="A124" i="26"/>
  <c r="D123" i="26"/>
  <c r="C123" i="26"/>
  <c r="A123" i="26"/>
  <c r="D122" i="26"/>
  <c r="C122" i="26"/>
  <c r="A122" i="26"/>
  <c r="D121" i="26"/>
  <c r="C121" i="26"/>
  <c r="A121" i="26"/>
  <c r="D120" i="26"/>
  <c r="C120" i="26"/>
  <c r="A120" i="26"/>
  <c r="D119" i="26"/>
  <c r="C119" i="26"/>
  <c r="A119" i="26"/>
  <c r="D118" i="26"/>
  <c r="C118" i="26"/>
  <c r="A118" i="26"/>
  <c r="D117" i="26"/>
  <c r="C117" i="26"/>
  <c r="A117" i="26"/>
  <c r="D116" i="26"/>
  <c r="C116" i="26"/>
  <c r="A116" i="26"/>
  <c r="D115" i="26"/>
  <c r="C115" i="26"/>
  <c r="A115" i="26"/>
  <c r="D114" i="26"/>
  <c r="C114" i="26"/>
  <c r="A114" i="26"/>
  <c r="D113" i="26"/>
  <c r="C113" i="26"/>
  <c r="A113" i="26"/>
  <c r="D112" i="26"/>
  <c r="C112" i="26"/>
  <c r="A112" i="26"/>
  <c r="D111" i="26"/>
  <c r="C111" i="26"/>
  <c r="A111" i="26"/>
  <c r="D110" i="26"/>
  <c r="C110" i="26"/>
  <c r="A110" i="26"/>
  <c r="D109" i="26"/>
  <c r="C109" i="26"/>
  <c r="A109" i="26"/>
  <c r="D108" i="26"/>
  <c r="C108" i="26"/>
  <c r="A108" i="26"/>
  <c r="D107" i="26"/>
  <c r="C107" i="26"/>
  <c r="A107" i="26"/>
  <c r="D106" i="26"/>
  <c r="C106" i="26"/>
  <c r="A106" i="26"/>
  <c r="D105" i="26"/>
  <c r="C105" i="26"/>
  <c r="A105" i="26"/>
  <c r="D104" i="26"/>
  <c r="C104" i="26"/>
  <c r="A104" i="26"/>
  <c r="D103" i="26"/>
  <c r="C103" i="26"/>
  <c r="A103" i="26"/>
  <c r="D102" i="26"/>
  <c r="C102" i="26"/>
  <c r="A102" i="26"/>
  <c r="D101" i="26"/>
  <c r="C101" i="26"/>
  <c r="A101" i="26"/>
  <c r="D100" i="26"/>
  <c r="C100" i="26"/>
  <c r="A100" i="26"/>
  <c r="D99" i="26"/>
  <c r="C99" i="26"/>
  <c r="A99" i="26"/>
  <c r="D98" i="26"/>
  <c r="C98" i="26"/>
  <c r="A98" i="26"/>
  <c r="D97" i="26"/>
  <c r="C97" i="26"/>
  <c r="A97" i="26"/>
  <c r="D96" i="26"/>
  <c r="C96" i="26"/>
  <c r="A96" i="26"/>
  <c r="D95" i="26"/>
  <c r="C95" i="26"/>
  <c r="A95" i="26"/>
  <c r="D94" i="26"/>
  <c r="C94" i="26"/>
  <c r="A94" i="26"/>
  <c r="D93" i="26"/>
  <c r="C93" i="26"/>
  <c r="A93" i="26"/>
  <c r="D92" i="26"/>
  <c r="C92" i="26"/>
  <c r="A92" i="26"/>
  <c r="D91" i="26"/>
  <c r="C91" i="26"/>
  <c r="A91" i="26"/>
  <c r="D90" i="26"/>
  <c r="C90" i="26"/>
  <c r="A90" i="26"/>
  <c r="D89" i="26"/>
  <c r="C89" i="26"/>
  <c r="A89" i="26"/>
  <c r="D88" i="26"/>
  <c r="C88" i="26"/>
  <c r="A88" i="26"/>
  <c r="D87" i="26"/>
  <c r="C87" i="26"/>
  <c r="A87" i="26"/>
  <c r="D86" i="26"/>
  <c r="C86" i="26"/>
  <c r="A86" i="26"/>
  <c r="D85" i="26"/>
  <c r="C85" i="26"/>
  <c r="A85" i="26"/>
  <c r="D84" i="26"/>
  <c r="C84" i="26"/>
  <c r="A84" i="26"/>
  <c r="D83" i="26"/>
  <c r="C83" i="26"/>
  <c r="A83" i="26"/>
  <c r="D82" i="26"/>
  <c r="C82" i="26"/>
  <c r="A82" i="26"/>
  <c r="D81" i="26"/>
  <c r="C81" i="26"/>
  <c r="A81" i="26"/>
  <c r="D80" i="26"/>
  <c r="C80" i="26"/>
  <c r="A80" i="26"/>
  <c r="D79" i="26"/>
  <c r="C79" i="26"/>
  <c r="A79" i="26"/>
  <c r="D78" i="26"/>
  <c r="C78" i="26"/>
  <c r="A78" i="26"/>
  <c r="D77" i="26"/>
  <c r="C77" i="26"/>
  <c r="A77" i="26"/>
  <c r="D76" i="26"/>
  <c r="C76" i="26"/>
  <c r="A76" i="26"/>
  <c r="D75" i="26"/>
  <c r="C75" i="26"/>
  <c r="A75" i="26"/>
  <c r="D74" i="26"/>
  <c r="C74" i="26"/>
  <c r="A74" i="26"/>
  <c r="D73" i="26"/>
  <c r="C73" i="26"/>
  <c r="A73" i="26"/>
  <c r="D72" i="26"/>
  <c r="C72" i="26"/>
  <c r="A72" i="26"/>
  <c r="D71" i="26"/>
  <c r="C71" i="26"/>
  <c r="A71" i="26"/>
  <c r="D70" i="26"/>
  <c r="C70" i="26"/>
  <c r="A70" i="26"/>
  <c r="D69" i="26"/>
  <c r="C69" i="26"/>
  <c r="A69" i="26"/>
  <c r="D68" i="26"/>
  <c r="C68" i="26"/>
  <c r="A68" i="26"/>
  <c r="D67" i="26"/>
  <c r="C67" i="26"/>
  <c r="A67" i="26"/>
  <c r="D66" i="26"/>
  <c r="C66" i="26"/>
  <c r="A66" i="26"/>
  <c r="D65" i="26"/>
  <c r="C65" i="26"/>
  <c r="A65" i="26"/>
  <c r="D64" i="26"/>
  <c r="C64" i="26"/>
  <c r="A64" i="26"/>
  <c r="D63" i="26"/>
  <c r="C63" i="26"/>
  <c r="A63" i="26"/>
  <c r="D62" i="26"/>
  <c r="C62" i="26"/>
  <c r="A62" i="26"/>
  <c r="D61" i="26"/>
  <c r="C61" i="26"/>
  <c r="A61" i="26"/>
  <c r="D60" i="26"/>
  <c r="C60" i="26"/>
  <c r="A60" i="26"/>
  <c r="D59" i="26"/>
  <c r="C59" i="26"/>
  <c r="A59" i="26"/>
  <c r="D58" i="26"/>
  <c r="C58" i="26"/>
  <c r="A58" i="26"/>
  <c r="D57" i="26"/>
  <c r="C57" i="26"/>
  <c r="A57" i="26"/>
  <c r="D56" i="26"/>
  <c r="C56" i="26"/>
  <c r="A56" i="26"/>
  <c r="D55" i="26"/>
  <c r="C55" i="26"/>
  <c r="A55" i="26"/>
  <c r="H2" i="26"/>
  <c r="H3" i="26" s="1"/>
  <c r="H4" i="26" s="1"/>
  <c r="H5" i="26" s="1"/>
  <c r="H6" i="26" s="1"/>
  <c r="H7" i="26" s="1"/>
  <c r="H8" i="26" s="1"/>
  <c r="H9" i="26" s="1"/>
  <c r="H10" i="26" s="1"/>
  <c r="H11" i="26" s="1"/>
  <c r="H12" i="26" s="1"/>
  <c r="H13" i="26" s="1"/>
  <c r="H14" i="26" s="1"/>
  <c r="H15" i="26" s="1"/>
  <c r="H16" i="26" s="1"/>
  <c r="H17" i="26" s="1"/>
  <c r="H18" i="26" s="1"/>
  <c r="H19" i="26" s="1"/>
  <c r="H20" i="26" s="1"/>
  <c r="H21" i="26" s="1"/>
  <c r="H22" i="26" s="1"/>
  <c r="H23" i="26" s="1"/>
  <c r="H24" i="26" s="1"/>
  <c r="H25" i="26" s="1"/>
  <c r="H26" i="26" s="1"/>
  <c r="H27" i="26" s="1"/>
  <c r="H28" i="26" s="1"/>
  <c r="H29" i="26" s="1"/>
  <c r="H30" i="26" s="1"/>
  <c r="H31" i="26" s="1"/>
  <c r="H32" i="26" s="1"/>
  <c r="H33" i="26" s="1"/>
  <c r="H34" i="26" s="1"/>
  <c r="H35" i="26" s="1"/>
  <c r="H36" i="26" s="1"/>
  <c r="H37" i="26" s="1"/>
  <c r="H38" i="26" s="1"/>
  <c r="H39" i="26" s="1"/>
  <c r="H40" i="26" s="1"/>
  <c r="H41" i="26" s="1"/>
  <c r="H42" i="26" s="1"/>
  <c r="H43" i="26" s="1"/>
  <c r="H44" i="26" s="1"/>
  <c r="H45" i="26" s="1"/>
  <c r="H46" i="26" s="1"/>
  <c r="H47" i="26" s="1"/>
  <c r="H48" i="26" s="1"/>
  <c r="H49" i="26" s="1"/>
  <c r="H50" i="26" s="1"/>
  <c r="H51" i="26" s="1"/>
  <c r="H52" i="26" s="1"/>
  <c r="A54" i="26"/>
  <c r="C54" i="26"/>
  <c r="D54" i="26"/>
  <c r="A52" i="26"/>
  <c r="C52" i="26"/>
  <c r="D52" i="26"/>
  <c r="A53" i="26"/>
  <c r="C53" i="26"/>
  <c r="D53" i="26"/>
  <c r="A47" i="26"/>
  <c r="C47" i="26"/>
  <c r="D47" i="26"/>
  <c r="A48" i="26"/>
  <c r="C48" i="26"/>
  <c r="D48" i="26"/>
  <c r="A49" i="26"/>
  <c r="C49" i="26"/>
  <c r="D49" i="26"/>
  <c r="A50" i="26"/>
  <c r="C50" i="26"/>
  <c r="D50" i="26"/>
  <c r="A51" i="26"/>
  <c r="C51" i="26"/>
  <c r="D51" i="26"/>
  <c r="A37" i="26"/>
  <c r="C37" i="26"/>
  <c r="D37" i="26"/>
  <c r="A38" i="26"/>
  <c r="C38" i="26"/>
  <c r="D38" i="26"/>
  <c r="A39" i="26"/>
  <c r="C39" i="26"/>
  <c r="D39" i="26"/>
  <c r="A40" i="26"/>
  <c r="C40" i="26"/>
  <c r="D40" i="26"/>
  <c r="A41" i="26"/>
  <c r="C41" i="26"/>
  <c r="D41" i="26"/>
  <c r="A42" i="26"/>
  <c r="C42" i="26"/>
  <c r="D42" i="26"/>
  <c r="A43" i="26"/>
  <c r="C43" i="26"/>
  <c r="D43" i="26"/>
  <c r="A44" i="26"/>
  <c r="C44" i="26"/>
  <c r="D44" i="26"/>
  <c r="A45" i="26"/>
  <c r="C45" i="26"/>
  <c r="D45" i="26"/>
  <c r="A46" i="26"/>
  <c r="C46" i="26"/>
  <c r="D46" i="26"/>
  <c r="A27" i="26"/>
  <c r="C27" i="26"/>
  <c r="D27" i="26"/>
  <c r="A28" i="26"/>
  <c r="C28" i="26"/>
  <c r="D28" i="26"/>
  <c r="A29" i="26"/>
  <c r="C29" i="26"/>
  <c r="D29" i="26"/>
  <c r="A30" i="26"/>
  <c r="C30" i="26"/>
  <c r="D30" i="26"/>
  <c r="A31" i="26"/>
  <c r="C31" i="26"/>
  <c r="D31" i="26"/>
  <c r="A32" i="26"/>
  <c r="C32" i="26"/>
  <c r="D32" i="26"/>
  <c r="A33" i="26"/>
  <c r="C33" i="26"/>
  <c r="D33" i="26"/>
  <c r="A34" i="26"/>
  <c r="C34" i="26"/>
  <c r="D34" i="26"/>
  <c r="A35" i="26"/>
  <c r="C35" i="26"/>
  <c r="D35" i="26"/>
  <c r="A36" i="26"/>
  <c r="C36" i="26"/>
  <c r="D36" i="26"/>
  <c r="D26" i="26"/>
  <c r="C26" i="26"/>
  <c r="A26" i="26"/>
  <c r="A3" i="26"/>
  <c r="C3" i="26"/>
  <c r="D3" i="26"/>
  <c r="A4" i="26"/>
  <c r="C4" i="26"/>
  <c r="D4" i="26"/>
  <c r="A5" i="26"/>
  <c r="C5" i="26"/>
  <c r="D5" i="26"/>
  <c r="A6" i="26"/>
  <c r="C6" i="26"/>
  <c r="D6" i="26"/>
  <c r="A7" i="26"/>
  <c r="C7" i="26"/>
  <c r="D7" i="26"/>
  <c r="A8" i="26"/>
  <c r="C8" i="26"/>
  <c r="D8" i="26"/>
  <c r="A9" i="26"/>
  <c r="C9" i="26"/>
  <c r="D9" i="26"/>
  <c r="A10" i="26"/>
  <c r="C10" i="26"/>
  <c r="D10" i="26"/>
  <c r="A11" i="26"/>
  <c r="C11" i="26"/>
  <c r="D11" i="26"/>
  <c r="A12" i="26"/>
  <c r="C12" i="26"/>
  <c r="D12" i="26"/>
  <c r="A13" i="26"/>
  <c r="C13" i="26"/>
  <c r="D13" i="26"/>
  <c r="A14" i="26"/>
  <c r="C14" i="26"/>
  <c r="D14" i="26"/>
  <c r="A15" i="26"/>
  <c r="C15" i="26"/>
  <c r="D15" i="26"/>
  <c r="A16" i="26"/>
  <c r="C16" i="26"/>
  <c r="D16" i="26"/>
  <c r="A17" i="26"/>
  <c r="C17" i="26"/>
  <c r="D17" i="26"/>
  <c r="A18" i="26"/>
  <c r="C18" i="26"/>
  <c r="D18" i="26"/>
  <c r="A19" i="26"/>
  <c r="C19" i="26"/>
  <c r="D19" i="26"/>
  <c r="A20" i="26"/>
  <c r="C20" i="26"/>
  <c r="D20" i="26"/>
  <c r="A21" i="26"/>
  <c r="C21" i="26"/>
  <c r="D21" i="26"/>
  <c r="A22" i="26"/>
  <c r="C22" i="26"/>
  <c r="D22" i="26"/>
  <c r="A23" i="26"/>
  <c r="C23" i="26"/>
  <c r="D23" i="26"/>
  <c r="A24" i="26"/>
  <c r="C24" i="26"/>
  <c r="D24" i="26"/>
  <c r="A25" i="26"/>
  <c r="C25" i="26"/>
  <c r="D25" i="26"/>
  <c r="D2" i="26"/>
  <c r="C2" i="26"/>
  <c r="A2" i="26"/>
  <c r="C9" i="16"/>
  <c r="G9" i="16"/>
  <c r="Q38" i="26" a="1"/>
  <c r="K27" i="26" a="1"/>
  <c r="L6" i="26" a="1"/>
  <c r="L30" i="26" a="1"/>
  <c r="L10" i="26" a="1"/>
  <c r="K47" i="26" a="1"/>
  <c r="L13" i="26" a="1"/>
  <c r="K44" i="26" a="1"/>
  <c r="K6" i="26" a="1"/>
  <c r="L22" i="26" a="1"/>
  <c r="L25" i="26" a="1"/>
  <c r="K4" i="26" a="1"/>
  <c r="K51" i="26" a="1"/>
  <c r="Q3" i="26" a="1"/>
  <c r="Q31" i="26" a="1"/>
  <c r="L11" i="26" a="1"/>
  <c r="L46" i="26" a="1"/>
  <c r="K26" i="26" a="1"/>
  <c r="Q5" i="26" a="1"/>
  <c r="Q30" i="26" a="1"/>
  <c r="Q15" i="26" a="1"/>
  <c r="K20" i="26" a="1"/>
  <c r="Q23" i="26" a="1"/>
  <c r="K29" i="26" a="1"/>
  <c r="Q40" i="26" a="1"/>
  <c r="L45" i="26" a="1"/>
  <c r="K42" i="26" a="1"/>
  <c r="Q13" i="26" a="1"/>
  <c r="K2" i="26" a="1"/>
  <c r="Q25" i="26" a="1"/>
  <c r="Q32" i="26" a="1"/>
  <c r="Q41" i="26" a="1"/>
  <c r="L20" i="26" a="1"/>
  <c r="K45" i="26" a="1"/>
  <c r="Q50" i="26" a="1"/>
  <c r="Q52" i="26" a="1"/>
  <c r="K7" i="26" a="1"/>
  <c r="Q17" i="26" a="1"/>
  <c r="Q24" i="26" a="1"/>
  <c r="Q43" i="26" a="1"/>
  <c r="P2" i="26" a="1"/>
  <c r="K14" i="26" a="1"/>
  <c r="L8" i="26" a="1"/>
  <c r="L14" i="26" a="1"/>
  <c r="Q27" i="26" a="1"/>
  <c r="Q42" i="26" a="1"/>
  <c r="Q16" i="26" a="1"/>
  <c r="Q22" i="26" a="1"/>
  <c r="K33" i="26" a="1"/>
  <c r="L23" i="26" a="1"/>
  <c r="K17" i="26" a="1"/>
  <c r="Q44" i="26" a="1"/>
  <c r="K34" i="26" a="1"/>
  <c r="K3" i="26" a="1"/>
  <c r="Q29" i="26" a="1"/>
  <c r="K8" i="26" a="1"/>
  <c r="Q18" i="26" a="1"/>
  <c r="L43" i="26" a="1"/>
  <c r="K5" i="26" a="1"/>
  <c r="L49" i="26" a="1"/>
  <c r="L37" i="26" a="1"/>
  <c r="K52" i="26" a="1"/>
  <c r="L28" i="26" a="1"/>
  <c r="K35" i="26" a="1"/>
  <c r="K31" i="26" a="1"/>
  <c r="K43" i="26" a="1"/>
  <c r="K24" i="26" a="1"/>
  <c r="L33" i="26" a="1"/>
  <c r="K9" i="26" a="1"/>
  <c r="Q48" i="26" a="1"/>
  <c r="L51" i="26" a="1"/>
  <c r="K40" i="26" a="1"/>
  <c r="L40" i="26" a="1"/>
  <c r="K48" i="26" a="1"/>
  <c r="L17" i="26" a="1"/>
  <c r="L36" i="26" a="1"/>
  <c r="L35" i="26" a="1"/>
  <c r="L32" i="26" a="1"/>
  <c r="Q6" i="26" a="1"/>
  <c r="Q21" i="26" a="1"/>
  <c r="Q37" i="26" a="1"/>
  <c r="K30" i="26" a="1"/>
  <c r="L47" i="26" a="1"/>
  <c r="Q20" i="26" a="1"/>
  <c r="Q46" i="26" a="1"/>
  <c r="Q19" i="26" a="1"/>
  <c r="Q35" i="26" a="1"/>
  <c r="L12" i="26" a="1"/>
  <c r="L5" i="26" a="1"/>
  <c r="L19" i="26" a="1"/>
  <c r="Q34" i="26" a="1"/>
  <c r="L2" i="26" a="1"/>
  <c r="K50" i="26" a="1"/>
  <c r="L31" i="26" a="1"/>
  <c r="L39" i="26" a="1"/>
  <c r="K36" i="26" a="1"/>
  <c r="K10" i="26" a="1"/>
  <c r="Q14" i="26" a="1"/>
  <c r="K11" i="26" a="1"/>
  <c r="K32" i="26" a="1"/>
  <c r="L27" i="26" a="1"/>
  <c r="K22" i="26" a="1"/>
  <c r="L16" i="26" a="1"/>
  <c r="L42" i="26" a="1"/>
  <c r="Q7" i="26" a="1"/>
  <c r="L9" i="26" a="1"/>
  <c r="L34" i="26" a="1"/>
  <c r="L21" i="26" a="1"/>
  <c r="Q47" i="26" a="1"/>
  <c r="K16" i="26" a="1"/>
  <c r="Q45" i="26" a="1"/>
  <c r="Q28" i="26" a="1"/>
  <c r="L50" i="26" a="1"/>
  <c r="Q8" i="26" a="1"/>
  <c r="Q4" i="26" a="1"/>
  <c r="K19" i="26" a="1"/>
  <c r="Q39" i="26" a="1"/>
  <c r="Q26" i="26" a="1"/>
  <c r="Q51" i="26" a="1"/>
  <c r="Q11" i="26" a="1"/>
  <c r="L26" i="26" a="1"/>
  <c r="Q2" i="26" a="1"/>
  <c r="L44" i="26" a="1"/>
  <c r="K38" i="26" a="1"/>
  <c r="Q36" i="26" a="1"/>
  <c r="L38" i="26" a="1"/>
  <c r="Q33" i="26" a="1"/>
  <c r="K18" i="26" a="1"/>
  <c r="L18" i="26" a="1"/>
  <c r="L3" i="26" a="1"/>
  <c r="K41" i="26" a="1"/>
  <c r="K12" i="26" a="1"/>
  <c r="K23" i="26" a="1"/>
  <c r="Q49" i="26" a="1"/>
  <c r="L24" i="26" a="1"/>
  <c r="K37" i="26" a="1"/>
  <c r="K46" i="26" a="1"/>
  <c r="K15" i="26" a="1"/>
  <c r="K13" i="26" a="1"/>
  <c r="L29" i="26" a="1"/>
  <c r="L48" i="26" a="1"/>
  <c r="Q10" i="26" a="1"/>
  <c r="K21" i="26" a="1"/>
  <c r="L4" i="26" a="1"/>
  <c r="Q9" i="26" a="1"/>
  <c r="K39" i="26" a="1"/>
  <c r="L41" i="26" a="1"/>
  <c r="K25" i="26" a="1"/>
  <c r="K49" i="26" a="1"/>
  <c r="Q12" i="26" a="1"/>
  <c r="L7" i="26" a="1"/>
  <c r="K28" i="26" a="1"/>
  <c r="L52" i="26" a="1"/>
  <c r="L15" i="26" a="1"/>
  <c r="T35" i="26" l="1"/>
  <c r="T14" i="26"/>
  <c r="U14" i="26" s="1"/>
  <c r="T13" i="26"/>
  <c r="O44" i="28"/>
  <c r="S135" i="26"/>
  <c r="T135" i="26" s="1"/>
  <c r="S63" i="26"/>
  <c r="T63" i="26" s="1"/>
  <c r="S149" i="26"/>
  <c r="T149" i="26" s="1"/>
  <c r="S134" i="26"/>
  <c r="T134" i="26" s="1"/>
  <c r="S117" i="26"/>
  <c r="T117" i="26" s="1"/>
  <c r="S12" i="26"/>
  <c r="T12" i="26" s="1"/>
  <c r="O33" i="28"/>
  <c r="S104" i="26"/>
  <c r="T104" i="26" s="1"/>
  <c r="S195" i="26"/>
  <c r="T195" i="26" s="1"/>
  <c r="S42" i="26"/>
  <c r="T42" i="26" s="1"/>
  <c r="S202" i="26"/>
  <c r="T202" i="26" s="1"/>
  <c r="S187" i="26"/>
  <c r="T187" i="26" s="1"/>
  <c r="S133" i="26"/>
  <c r="T133" i="26" s="1"/>
  <c r="S125" i="26"/>
  <c r="T125" i="26" s="1"/>
  <c r="S103" i="26"/>
  <c r="T103" i="26" s="1"/>
  <c r="S95" i="26"/>
  <c r="T95" i="26" s="1"/>
  <c r="S69" i="26"/>
  <c r="T69" i="26" s="1"/>
  <c r="S61" i="26"/>
  <c r="T61" i="26" s="1"/>
  <c r="S49" i="26"/>
  <c r="T49" i="26" s="1"/>
  <c r="S18" i="26"/>
  <c r="T18" i="26" s="1"/>
  <c r="S10" i="26"/>
  <c r="T10" i="26" s="1"/>
  <c r="S203" i="26"/>
  <c r="T203" i="26" s="1"/>
  <c r="S201" i="26"/>
  <c r="T201" i="26" s="1"/>
  <c r="S186" i="26"/>
  <c r="T186" i="26" s="1"/>
  <c r="S122" i="26"/>
  <c r="T122" i="26" s="1"/>
  <c r="S114" i="26"/>
  <c r="T114" i="26" s="1"/>
  <c r="S79" i="26"/>
  <c r="T79" i="26" s="1"/>
  <c r="S68" i="26"/>
  <c r="T68" i="26" s="1"/>
  <c r="S59" i="26"/>
  <c r="T59" i="26" s="1"/>
  <c r="V59" i="26" s="1"/>
  <c r="S48" i="26"/>
  <c r="T48" i="26" s="1"/>
  <c r="S34" i="26"/>
  <c r="T34" i="26" s="1"/>
  <c r="S26" i="26"/>
  <c r="T26" i="26" s="1"/>
  <c r="S17" i="26"/>
  <c r="T17" i="26" s="1"/>
  <c r="S8" i="26"/>
  <c r="T8" i="26" s="1"/>
  <c r="S50" i="26"/>
  <c r="T50" i="26" s="1"/>
  <c r="O45" i="28"/>
  <c r="S200" i="26"/>
  <c r="T200" i="26" s="1"/>
  <c r="S185" i="26"/>
  <c r="T185" i="26" s="1"/>
  <c r="S177" i="26"/>
  <c r="T177" i="26" s="1"/>
  <c r="S154" i="26"/>
  <c r="T154" i="26" s="1"/>
  <c r="S146" i="26"/>
  <c r="T146" i="26" s="1"/>
  <c r="S101" i="26"/>
  <c r="T101" i="26" s="1"/>
  <c r="S93" i="26"/>
  <c r="T93" i="26" s="1"/>
  <c r="S67" i="26"/>
  <c r="T67" i="26" s="1"/>
  <c r="S47" i="26"/>
  <c r="T47" i="26" s="1"/>
  <c r="S33" i="26"/>
  <c r="T33" i="26" s="1"/>
  <c r="S25" i="26"/>
  <c r="T25" i="26" s="1"/>
  <c r="S16" i="26"/>
  <c r="T16" i="26" s="1"/>
  <c r="T6" i="26"/>
  <c r="V6" i="26" s="1"/>
  <c r="S165" i="26"/>
  <c r="T165" i="26" s="1"/>
  <c r="S130" i="26"/>
  <c r="T130" i="26" s="1"/>
  <c r="S120" i="26"/>
  <c r="T120" i="26" s="1"/>
  <c r="S112" i="26"/>
  <c r="T112" i="26" s="1"/>
  <c r="S100" i="26"/>
  <c r="T100" i="26" s="1"/>
  <c r="S85" i="26"/>
  <c r="T85" i="26" s="1"/>
  <c r="S77" i="26"/>
  <c r="T77" i="26" s="1"/>
  <c r="S66" i="26"/>
  <c r="T66" i="26" s="1"/>
  <c r="U66" i="26" s="1"/>
  <c r="S32" i="26"/>
  <c r="T32" i="26" s="1"/>
  <c r="S24" i="26"/>
  <c r="T24" i="26" s="1"/>
  <c r="S15" i="26"/>
  <c r="T15" i="26" s="1"/>
  <c r="T5" i="26"/>
  <c r="S152" i="26"/>
  <c r="T152" i="26" s="1"/>
  <c r="S144" i="26"/>
  <c r="T144" i="26" s="1"/>
  <c r="S119" i="26"/>
  <c r="T119" i="26" s="1"/>
  <c r="S110" i="26"/>
  <c r="T110" i="26" s="1"/>
  <c r="S99" i="26"/>
  <c r="T99" i="26" s="1"/>
  <c r="S84" i="26"/>
  <c r="T84" i="26" s="1"/>
  <c r="S76" i="26"/>
  <c r="T76" i="26" s="1"/>
  <c r="S53" i="26"/>
  <c r="T53" i="26" s="1"/>
  <c r="S31" i="26"/>
  <c r="T31" i="26" s="1"/>
  <c r="S23" i="26"/>
  <c r="T23" i="26" s="1"/>
  <c r="S205" i="26"/>
  <c r="T205" i="26" s="1"/>
  <c r="S197" i="26"/>
  <c r="T197" i="26" s="1"/>
  <c r="S151" i="26"/>
  <c r="T151" i="26" s="1"/>
  <c r="S136" i="26"/>
  <c r="T136" i="26" s="1"/>
  <c r="S128" i="26"/>
  <c r="T128" i="26" s="1"/>
  <c r="S118" i="26"/>
  <c r="T118" i="26" s="1"/>
  <c r="S98" i="26"/>
  <c r="T98" i="26" s="1"/>
  <c r="S83" i="26"/>
  <c r="T83" i="26" s="1"/>
  <c r="S75" i="26"/>
  <c r="T75" i="26" s="1"/>
  <c r="S52" i="26"/>
  <c r="T52" i="26" s="1"/>
  <c r="S44" i="26"/>
  <c r="T44" i="26" s="1"/>
  <c r="S29" i="30"/>
  <c r="S15" i="30"/>
  <c r="S26" i="30"/>
  <c r="M36" i="29" a="1"/>
  <c r="M36" i="29" s="1"/>
  <c r="Q36" i="29" s="1"/>
  <c r="S19" i="30"/>
  <c r="S138" i="26"/>
  <c r="T138" i="26" s="1"/>
  <c r="S87" i="26"/>
  <c r="T87" i="26" s="1"/>
  <c r="S36" i="26"/>
  <c r="S91" i="26"/>
  <c r="T91" i="26" s="1"/>
  <c r="S40" i="26"/>
  <c r="T40" i="26" s="1"/>
  <c r="S142" i="26"/>
  <c r="T142" i="26" s="1"/>
  <c r="S92" i="26"/>
  <c r="T92" i="26" s="1"/>
  <c r="S41" i="26"/>
  <c r="T41" i="26" s="1"/>
  <c r="S143" i="26"/>
  <c r="T143" i="26" s="1"/>
  <c r="S74" i="26"/>
  <c r="T74" i="26" s="1"/>
  <c r="S111" i="26"/>
  <c r="T111" i="26" s="1"/>
  <c r="S60" i="26"/>
  <c r="T60" i="26" s="1"/>
  <c r="U60" i="26" s="1"/>
  <c r="S9" i="26"/>
  <c r="T9" i="26" s="1"/>
  <c r="S55" i="26"/>
  <c r="T55" i="26" s="1"/>
  <c r="S4" i="26"/>
  <c r="T4" i="26" s="1"/>
  <c r="U4" i="26" s="1"/>
  <c r="S106" i="26"/>
  <c r="T106" i="26" s="1"/>
  <c r="B34" i="26"/>
  <c r="B17" i="26"/>
  <c r="B157" i="26"/>
  <c r="B19" i="26"/>
  <c r="B38" i="26"/>
  <c r="B173" i="26"/>
  <c r="B21" i="26"/>
  <c r="B61" i="26"/>
  <c r="B189" i="26"/>
  <c r="B205" i="26"/>
  <c r="B23" i="26"/>
  <c r="B77" i="26"/>
  <c r="B25" i="26"/>
  <c r="B93" i="26"/>
  <c r="B109" i="26"/>
  <c r="B125" i="26"/>
  <c r="B15" i="26"/>
  <c r="B141" i="26"/>
  <c r="B36" i="26"/>
  <c r="B40" i="26"/>
  <c r="B59" i="26"/>
  <c r="B75" i="26"/>
  <c r="B91" i="26"/>
  <c r="B107" i="26"/>
  <c r="B123" i="26"/>
  <c r="B139" i="26"/>
  <c r="B155" i="26"/>
  <c r="B171" i="26"/>
  <c r="B187" i="26"/>
  <c r="B203" i="26"/>
  <c r="B3" i="26"/>
  <c r="B42" i="26"/>
  <c r="B57" i="26"/>
  <c r="B73" i="26"/>
  <c r="B89" i="26"/>
  <c r="B105" i="26"/>
  <c r="B121" i="26"/>
  <c r="B137" i="26"/>
  <c r="B153" i="26"/>
  <c r="B169" i="26"/>
  <c r="B185" i="26"/>
  <c r="B201" i="26"/>
  <c r="B5" i="26"/>
  <c r="B44" i="26"/>
  <c r="B55" i="26"/>
  <c r="B71" i="26"/>
  <c r="B87" i="26"/>
  <c r="B103" i="26"/>
  <c r="B119" i="26"/>
  <c r="B135" i="26"/>
  <c r="B151" i="26"/>
  <c r="B167" i="26"/>
  <c r="B183" i="26"/>
  <c r="B199" i="26"/>
  <c r="M37" i="29" a="1"/>
  <c r="M37" i="29" s="1"/>
  <c r="Q37" i="29" s="1"/>
  <c r="B24" i="26"/>
  <c r="B22" i="26"/>
  <c r="B20" i="26"/>
  <c r="B18" i="26"/>
  <c r="B16" i="26"/>
  <c r="B7" i="26"/>
  <c r="B46" i="26"/>
  <c r="B52" i="26"/>
  <c r="B69" i="26"/>
  <c r="B85" i="26"/>
  <c r="B101" i="26"/>
  <c r="B117" i="26"/>
  <c r="B133" i="26"/>
  <c r="B149" i="26"/>
  <c r="B165" i="26"/>
  <c r="B181" i="26"/>
  <c r="B197" i="26"/>
  <c r="M39" i="29" a="1"/>
  <c r="M39" i="29" s="1"/>
  <c r="B9" i="26"/>
  <c r="B28" i="26"/>
  <c r="B47" i="26"/>
  <c r="B67" i="26"/>
  <c r="B83" i="26"/>
  <c r="B99" i="26"/>
  <c r="B115" i="26"/>
  <c r="B131" i="26"/>
  <c r="B147" i="26"/>
  <c r="B163" i="26"/>
  <c r="B179" i="26"/>
  <c r="B195" i="26"/>
  <c r="B11" i="26"/>
  <c r="B30" i="26"/>
  <c r="B49" i="26"/>
  <c r="B65" i="26"/>
  <c r="B81" i="26"/>
  <c r="B97" i="26"/>
  <c r="B113" i="26"/>
  <c r="B129" i="26"/>
  <c r="B145" i="26"/>
  <c r="B161" i="26"/>
  <c r="B177" i="26"/>
  <c r="B193" i="26"/>
  <c r="B13" i="26"/>
  <c r="B32" i="26"/>
  <c r="B51" i="26"/>
  <c r="B63" i="26"/>
  <c r="B79" i="26"/>
  <c r="B95" i="26"/>
  <c r="B111" i="26"/>
  <c r="B127" i="26"/>
  <c r="B143" i="26"/>
  <c r="B159" i="26"/>
  <c r="B175" i="26"/>
  <c r="B191" i="26"/>
  <c r="O33" i="29"/>
  <c r="Q33" i="29" s="1"/>
  <c r="O10" i="29"/>
  <c r="Q10" i="29" s="1"/>
  <c r="B2" i="26"/>
  <c r="B26" i="26"/>
  <c r="O34" i="29"/>
  <c r="Q34" i="29" s="1"/>
  <c r="M40" i="29" a="1"/>
  <c r="M40" i="29" s="1"/>
  <c r="B8" i="26"/>
  <c r="B35" i="26"/>
  <c r="B31" i="26"/>
  <c r="B29" i="26"/>
  <c r="B43" i="26"/>
  <c r="B41" i="26"/>
  <c r="B39" i="26"/>
  <c r="B37" i="26"/>
  <c r="B50" i="26"/>
  <c r="B48" i="26"/>
  <c r="B53" i="26"/>
  <c r="B60" i="26"/>
  <c r="B62" i="26"/>
  <c r="B64" i="26"/>
  <c r="B66" i="26"/>
  <c r="B68" i="26"/>
  <c r="B70" i="26"/>
  <c r="B72" i="26"/>
  <c r="B74" i="26"/>
  <c r="B76" i="26"/>
  <c r="B78" i="26"/>
  <c r="B80" i="26"/>
  <c r="B82" i="26"/>
  <c r="B84" i="26"/>
  <c r="B86" i="26"/>
  <c r="B88" i="26"/>
  <c r="B90" i="26"/>
  <c r="B92" i="26"/>
  <c r="B94" i="26"/>
  <c r="B96" i="26"/>
  <c r="B98" i="26"/>
  <c r="B100" i="26"/>
  <c r="B102" i="26"/>
  <c r="B104" i="26"/>
  <c r="B106" i="26"/>
  <c r="B108" i="26"/>
  <c r="B110" i="26"/>
  <c r="B112" i="26"/>
  <c r="B114" i="26"/>
  <c r="B116" i="26"/>
  <c r="B118" i="26"/>
  <c r="B120" i="26"/>
  <c r="B122" i="26"/>
  <c r="B124" i="26"/>
  <c r="B126" i="26"/>
  <c r="B128" i="26"/>
  <c r="B130" i="26"/>
  <c r="B132" i="26"/>
  <c r="B134" i="26"/>
  <c r="B136" i="26"/>
  <c r="B138" i="26"/>
  <c r="B140" i="26"/>
  <c r="B142" i="26"/>
  <c r="B144" i="26"/>
  <c r="B146" i="26"/>
  <c r="B148" i="26"/>
  <c r="B150" i="26"/>
  <c r="B152" i="26"/>
  <c r="B154" i="26"/>
  <c r="B156" i="26"/>
  <c r="B158" i="26"/>
  <c r="B160" i="26"/>
  <c r="B162" i="26"/>
  <c r="B164" i="26"/>
  <c r="B166" i="26"/>
  <c r="B168" i="26"/>
  <c r="B170" i="26"/>
  <c r="B172" i="26"/>
  <c r="B174" i="26"/>
  <c r="B176" i="26"/>
  <c r="B178" i="26"/>
  <c r="B180" i="26"/>
  <c r="B182" i="26"/>
  <c r="B184" i="26"/>
  <c r="B186" i="26"/>
  <c r="B188" i="26"/>
  <c r="B190" i="26"/>
  <c r="B192" i="26"/>
  <c r="B194" i="26"/>
  <c r="B196" i="26"/>
  <c r="B198" i="26"/>
  <c r="B200" i="26"/>
  <c r="B202" i="26"/>
  <c r="B204" i="26"/>
  <c r="M41" i="29" a="1"/>
  <c r="M41" i="29" s="1"/>
  <c r="B14" i="26"/>
  <c r="B6" i="26"/>
  <c r="B33" i="26"/>
  <c r="B27" i="26"/>
  <c r="B58" i="26"/>
  <c r="M35" i="29" a="1"/>
  <c r="M35" i="29" s="1"/>
  <c r="Q35" i="29" s="1"/>
  <c r="B10" i="26"/>
  <c r="B56" i="26"/>
  <c r="B12" i="26"/>
  <c r="B4" i="26"/>
  <c r="B45" i="26"/>
  <c r="B54" i="26"/>
  <c r="U197" i="26"/>
  <c r="U150" i="26"/>
  <c r="V154" i="26"/>
  <c r="U29" i="26"/>
  <c r="U165" i="26"/>
  <c r="U30" i="26"/>
  <c r="V177" i="26"/>
  <c r="U149" i="26"/>
  <c r="V146" i="26"/>
  <c r="U126" i="26"/>
  <c r="U5" i="26"/>
  <c r="V130" i="26"/>
  <c r="U46" i="26"/>
  <c r="V202" i="26"/>
  <c r="V114" i="26"/>
  <c r="U45" i="26"/>
  <c r="V201" i="26"/>
  <c r="V98" i="26"/>
  <c r="U205" i="26"/>
  <c r="U38" i="26"/>
  <c r="V82" i="26"/>
  <c r="U13" i="26"/>
  <c r="V66" i="26"/>
  <c r="U21" i="26"/>
  <c r="U22" i="26"/>
  <c r="V50" i="26"/>
  <c r="U101" i="26"/>
  <c r="U93" i="26"/>
  <c r="U85" i="26"/>
  <c r="V49" i="26"/>
  <c r="V33" i="26"/>
  <c r="U100" i="26"/>
  <c r="U52" i="26"/>
  <c r="U44" i="26"/>
  <c r="U12" i="26"/>
  <c r="V200" i="26"/>
  <c r="V184" i="26"/>
  <c r="V168" i="26"/>
  <c r="V152" i="26"/>
  <c r="V144" i="26"/>
  <c r="V136" i="26"/>
  <c r="V120" i="26"/>
  <c r="V48" i="26"/>
  <c r="V32" i="26"/>
  <c r="V24" i="26"/>
  <c r="V18" i="26"/>
  <c r="U203" i="26"/>
  <c r="U195" i="26"/>
  <c r="U187" i="26"/>
  <c r="U99" i="26"/>
  <c r="U75" i="26"/>
  <c r="U51" i="26"/>
  <c r="U43" i="26"/>
  <c r="U35" i="26"/>
  <c r="U27" i="26"/>
  <c r="U19" i="26"/>
  <c r="U11" i="26"/>
  <c r="U3" i="26"/>
  <c r="V151" i="26"/>
  <c r="V135" i="26"/>
  <c r="V103" i="26"/>
  <c r="V95" i="26"/>
  <c r="V79" i="26"/>
  <c r="V63" i="26"/>
  <c r="V47" i="26"/>
  <c r="V39" i="26"/>
  <c r="V31" i="26"/>
  <c r="V15" i="26"/>
  <c r="V7" i="26"/>
  <c r="U154" i="26"/>
  <c r="U146" i="26"/>
  <c r="U114" i="26"/>
  <c r="U98" i="26"/>
  <c r="U50" i="26"/>
  <c r="U42" i="26"/>
  <c r="U34" i="26"/>
  <c r="V150" i="26"/>
  <c r="V134" i="26"/>
  <c r="V126" i="26"/>
  <c r="V46" i="26"/>
  <c r="V38" i="26"/>
  <c r="V30" i="26"/>
  <c r="V22" i="26"/>
  <c r="V14" i="26"/>
  <c r="U49" i="26"/>
  <c r="V149" i="26"/>
  <c r="V133" i="26"/>
  <c r="V117" i="26"/>
  <c r="V101" i="26"/>
  <c r="V93" i="26"/>
  <c r="V85" i="26"/>
  <c r="V69" i="26"/>
  <c r="V45" i="26"/>
  <c r="V37" i="26"/>
  <c r="V29" i="26"/>
  <c r="V21" i="26"/>
  <c r="V13" i="26"/>
  <c r="V34" i="26"/>
  <c r="U152" i="26"/>
  <c r="U144" i="26"/>
  <c r="U136" i="26"/>
  <c r="U48" i="26"/>
  <c r="U24" i="26"/>
  <c r="V100" i="26"/>
  <c r="V84" i="26"/>
  <c r="V52" i="26"/>
  <c r="V44" i="26"/>
  <c r="V28" i="26"/>
  <c r="V12" i="26"/>
  <c r="V42" i="26"/>
  <c r="U151" i="26"/>
  <c r="U103" i="26"/>
  <c r="U95" i="26"/>
  <c r="U63" i="26"/>
  <c r="U47" i="26"/>
  <c r="U39" i="26"/>
  <c r="U7" i="26"/>
  <c r="V99" i="26"/>
  <c r="V83" i="26"/>
  <c r="V75" i="26"/>
  <c r="V51" i="26"/>
  <c r="V43" i="26"/>
  <c r="V35" i="26"/>
  <c r="V27" i="26"/>
  <c r="V19" i="26"/>
  <c r="V11" i="26"/>
  <c r="V3" i="26"/>
  <c r="R73" i="26"/>
  <c r="S73" i="26" s="1"/>
  <c r="T73" i="26" s="1"/>
  <c r="U84" i="26"/>
  <c r="U61" i="26"/>
  <c r="U28" i="26"/>
  <c r="U76" i="26"/>
  <c r="U71" i="26"/>
  <c r="R97" i="26"/>
  <c r="S97" i="26" s="1"/>
  <c r="T97" i="26" s="1"/>
  <c r="U92" i="26"/>
  <c r="U120" i="26"/>
  <c r="R81" i="26"/>
  <c r="S81" i="26" s="1"/>
  <c r="T81" i="26" s="1"/>
  <c r="U68" i="26"/>
  <c r="R58" i="26"/>
  <c r="S58" i="26" s="1"/>
  <c r="T58" i="26" s="1"/>
  <c r="R89" i="26"/>
  <c r="S89" i="26" s="1"/>
  <c r="T89" i="26" s="1"/>
  <c r="R65" i="26"/>
  <c r="S65" i="26" s="1"/>
  <c r="T65" i="26" s="1"/>
  <c r="R57" i="26"/>
  <c r="S57" i="26" s="1"/>
  <c r="T57" i="26" s="1"/>
  <c r="R96" i="26"/>
  <c r="S96" i="26" s="1"/>
  <c r="T96" i="26" s="1"/>
  <c r="R88" i="26"/>
  <c r="S88" i="26" s="1"/>
  <c r="T88" i="26" s="1"/>
  <c r="R80" i="26"/>
  <c r="S80" i="26" s="1"/>
  <c r="T80" i="26" s="1"/>
  <c r="R72" i="26"/>
  <c r="S72" i="26" s="1"/>
  <c r="T72" i="26" s="1"/>
  <c r="R64" i="26"/>
  <c r="S64" i="26" s="1"/>
  <c r="T64" i="26" s="1"/>
  <c r="R56" i="26"/>
  <c r="S56" i="26" s="1"/>
  <c r="T56" i="26" s="1"/>
  <c r="V40" i="26"/>
  <c r="U32" i="26"/>
  <c r="U118" i="26"/>
  <c r="R90" i="26"/>
  <c r="S90" i="26" s="1"/>
  <c r="T90" i="26" s="1"/>
  <c r="U82" i="26"/>
  <c r="V74" i="26"/>
  <c r="R102" i="26"/>
  <c r="S102" i="26" s="1"/>
  <c r="T102" i="26" s="1"/>
  <c r="R94" i="26"/>
  <c r="S94" i="26" s="1"/>
  <c r="T94" i="26" s="1"/>
  <c r="R86" i="26"/>
  <c r="S86" i="26" s="1"/>
  <c r="T86" i="26" s="1"/>
  <c r="R78" i="26"/>
  <c r="S78" i="26" s="1"/>
  <c r="T78" i="26" s="1"/>
  <c r="R70" i="26"/>
  <c r="S70" i="26" s="1"/>
  <c r="T70" i="26" s="1"/>
  <c r="R62" i="26"/>
  <c r="S62" i="26" s="1"/>
  <c r="T62" i="26" s="1"/>
  <c r="R54" i="26"/>
  <c r="S54" i="26" s="1"/>
  <c r="T54" i="26" s="1"/>
  <c r="V111" i="26"/>
  <c r="H53" i="26"/>
  <c r="H104" i="26"/>
  <c r="H155" i="26"/>
  <c r="P2" i="26"/>
  <c r="P3" i="26" s="1" a="1"/>
  <c r="P3" i="26" s="1"/>
  <c r="P4" i="26" s="1" a="1"/>
  <c r="P4" i="26" s="1"/>
  <c r="P5" i="26" s="1" a="1"/>
  <c r="P5" i="26" s="1"/>
  <c r="P6" i="26" s="1" a="1"/>
  <c r="P6" i="26" s="1"/>
  <c r="P7" i="26" s="1" a="1"/>
  <c r="P7" i="26" s="1"/>
  <c r="P8" i="26" s="1" a="1"/>
  <c r="P8" i="26" s="1"/>
  <c r="P9" i="26" s="1" a="1"/>
  <c r="P9" i="26" s="1"/>
  <c r="P10" i="26" s="1" a="1"/>
  <c r="P10" i="26" s="1"/>
  <c r="P11" i="26" s="1" a="1"/>
  <c r="P11" i="26" s="1"/>
  <c r="P12" i="26" s="1" a="1"/>
  <c r="P12" i="26" s="1"/>
  <c r="P13" i="26" s="1" a="1"/>
  <c r="P13" i="26" s="1"/>
  <c r="P14" i="26" s="1" a="1"/>
  <c r="P14" i="26" s="1"/>
  <c r="P15" i="26" s="1" a="1"/>
  <c r="P15" i="26" s="1"/>
  <c r="P16" i="26" s="1" a="1"/>
  <c r="P16" i="26" s="1"/>
  <c r="P17" i="26" s="1" a="1"/>
  <c r="P17" i="26" s="1"/>
  <c r="P18" i="26" s="1" a="1"/>
  <c r="P18" i="26" s="1"/>
  <c r="P19" i="26" s="1" a="1"/>
  <c r="P19" i="26" s="1"/>
  <c r="P20" i="26" s="1" a="1"/>
  <c r="P20" i="26" s="1"/>
  <c r="P21" i="26" s="1" a="1"/>
  <c r="P21" i="26" s="1"/>
  <c r="P22" i="26" s="1" a="1"/>
  <c r="P22" i="26" s="1"/>
  <c r="P23" i="26" s="1" a="1"/>
  <c r="P23" i="26" s="1"/>
  <c r="P24" i="26" s="1" a="1"/>
  <c r="P24" i="26" s="1"/>
  <c r="P25" i="26" s="1" a="1"/>
  <c r="P25" i="26" s="1"/>
  <c r="P26" i="26" s="1" a="1"/>
  <c r="P26" i="26" s="1"/>
  <c r="P27" i="26" s="1" a="1"/>
  <c r="P27" i="26" s="1"/>
  <c r="P28" i="26" s="1" a="1"/>
  <c r="P28" i="26" s="1"/>
  <c r="P29" i="26" s="1" a="1"/>
  <c r="P29" i="26" s="1"/>
  <c r="P30" i="26" s="1" a="1"/>
  <c r="P30" i="26" s="1"/>
  <c r="P31" i="26" s="1" a="1"/>
  <c r="P31" i="26" s="1"/>
  <c r="P32" i="26" s="1" a="1"/>
  <c r="P32" i="26" s="1"/>
  <c r="P33" i="26" s="1" a="1"/>
  <c r="P33" i="26" s="1"/>
  <c r="P34" i="26" s="1" a="1"/>
  <c r="P34" i="26" s="1"/>
  <c r="P35" i="26" s="1" a="1"/>
  <c r="P35" i="26" s="1"/>
  <c r="P36" i="26" s="1" a="1"/>
  <c r="P36" i="26" s="1"/>
  <c r="P37" i="26" s="1" a="1"/>
  <c r="P37" i="26" s="1"/>
  <c r="P38" i="26" s="1" a="1"/>
  <c r="P38" i="26" s="1"/>
  <c r="P39" i="26" s="1" a="1"/>
  <c r="P39" i="26" s="1"/>
  <c r="P40" i="26" s="1" a="1"/>
  <c r="P40" i="26" s="1"/>
  <c r="P41" i="26" s="1" a="1"/>
  <c r="P41" i="26" s="1"/>
  <c r="P42" i="26" s="1" a="1"/>
  <c r="P42" i="26" s="1"/>
  <c r="P43" i="26" s="1" a="1"/>
  <c r="P43" i="26" s="1"/>
  <c r="P44" i="26" s="1" a="1"/>
  <c r="P44" i="26" s="1"/>
  <c r="P45" i="26" s="1" a="1"/>
  <c r="P45" i="26" s="1"/>
  <c r="P46" i="26" s="1" a="1"/>
  <c r="P46" i="26" s="1"/>
  <c r="P47" i="26" s="1" a="1"/>
  <c r="P47" i="26" s="1"/>
  <c r="P48" i="26" s="1" a="1"/>
  <c r="P48" i="26" s="1"/>
  <c r="P49" i="26" s="1" a="1"/>
  <c r="P49" i="26" s="1"/>
  <c r="P50" i="26" s="1" a="1"/>
  <c r="P50" i="26" s="1"/>
  <c r="P51" i="26" s="1" a="1"/>
  <c r="P51" i="26" s="1"/>
  <c r="P52" i="26" s="1" a="1"/>
  <c r="P52" i="26" s="1"/>
  <c r="L12" i="26"/>
  <c r="L50" i="26"/>
  <c r="L46" i="26"/>
  <c r="L42" i="26"/>
  <c r="L38" i="26"/>
  <c r="L34" i="26"/>
  <c r="L30" i="26"/>
  <c r="L26" i="26"/>
  <c r="L22" i="26"/>
  <c r="L18" i="26"/>
  <c r="L14" i="26"/>
  <c r="L10" i="26"/>
  <c r="L6" i="26"/>
  <c r="L45" i="26"/>
  <c r="L29" i="26"/>
  <c r="L5" i="26"/>
  <c r="L49" i="26"/>
  <c r="L37" i="26"/>
  <c r="L9" i="26"/>
  <c r="L52" i="26"/>
  <c r="L48" i="26"/>
  <c r="L44" i="26"/>
  <c r="L40" i="26"/>
  <c r="L36" i="26"/>
  <c r="L32" i="26"/>
  <c r="L28" i="26"/>
  <c r="L24" i="26"/>
  <c r="L20" i="26"/>
  <c r="L16" i="26"/>
  <c r="L8" i="26"/>
  <c r="L4" i="26"/>
  <c r="L17" i="26"/>
  <c r="L41" i="26"/>
  <c r="L33" i="26"/>
  <c r="L25" i="26"/>
  <c r="L21" i="26"/>
  <c r="L13" i="26"/>
  <c r="L51" i="26"/>
  <c r="L47" i="26"/>
  <c r="L43" i="26"/>
  <c r="L39" i="26"/>
  <c r="L35" i="26"/>
  <c r="L31" i="26"/>
  <c r="L27" i="26"/>
  <c r="L23" i="26"/>
  <c r="L19" i="26"/>
  <c r="L15" i="26"/>
  <c r="L11" i="26"/>
  <c r="L7" i="26"/>
  <c r="L3" i="26"/>
  <c r="L2" i="26"/>
  <c r="K50" i="26"/>
  <c r="M50" i="26" s="1"/>
  <c r="K46" i="26"/>
  <c r="K42" i="26"/>
  <c r="M42" i="26" s="1"/>
  <c r="K38" i="26"/>
  <c r="K34" i="26"/>
  <c r="M34" i="26" s="1"/>
  <c r="K30" i="26"/>
  <c r="K26" i="26"/>
  <c r="K22" i="26"/>
  <c r="K18" i="26"/>
  <c r="K14" i="26"/>
  <c r="K10" i="26"/>
  <c r="K6" i="26"/>
  <c r="K49" i="26"/>
  <c r="K5" i="26"/>
  <c r="K45" i="26"/>
  <c r="K37" i="26"/>
  <c r="K29" i="26"/>
  <c r="K21" i="26"/>
  <c r="K13" i="26"/>
  <c r="K52" i="26"/>
  <c r="K48" i="26"/>
  <c r="M48" i="26" s="1"/>
  <c r="K44" i="26"/>
  <c r="K40" i="26"/>
  <c r="K36" i="26"/>
  <c r="K32" i="26"/>
  <c r="K28" i="26"/>
  <c r="K24" i="26"/>
  <c r="M24" i="26" s="1"/>
  <c r="K20" i="26"/>
  <c r="K16" i="26"/>
  <c r="K12" i="26"/>
  <c r="K8" i="26"/>
  <c r="K4" i="26"/>
  <c r="K9" i="26"/>
  <c r="K41" i="26"/>
  <c r="K33" i="26"/>
  <c r="K25" i="26"/>
  <c r="K17" i="26"/>
  <c r="K51" i="26"/>
  <c r="K47" i="26"/>
  <c r="K43" i="26"/>
  <c r="K39" i="26"/>
  <c r="K35" i="26"/>
  <c r="K31" i="26"/>
  <c r="K27" i="26"/>
  <c r="K23" i="26"/>
  <c r="K19" i="26"/>
  <c r="K15" i="26"/>
  <c r="K11" i="26"/>
  <c r="K7" i="26"/>
  <c r="K3" i="26"/>
  <c r="K2" i="26"/>
  <c r="Q2" i="26"/>
  <c r="Q50" i="26"/>
  <c r="Q46" i="26"/>
  <c r="Q42" i="26"/>
  <c r="Q38" i="26"/>
  <c r="Q34" i="26"/>
  <c r="Q30" i="26"/>
  <c r="Q26" i="26"/>
  <c r="Q22" i="26"/>
  <c r="Q18" i="26"/>
  <c r="Q14" i="26"/>
  <c r="Q10" i="26"/>
  <c r="Q6" i="26"/>
  <c r="Q49" i="26"/>
  <c r="Q45" i="26"/>
  <c r="Q41" i="26"/>
  <c r="Q37" i="26"/>
  <c r="Q33" i="26"/>
  <c r="Q29" i="26"/>
  <c r="Q25" i="26"/>
  <c r="Q21" i="26"/>
  <c r="Q17" i="26"/>
  <c r="Q13" i="26"/>
  <c r="Q9" i="26"/>
  <c r="Q5" i="26"/>
  <c r="Q52" i="26"/>
  <c r="Q48" i="26"/>
  <c r="Q44" i="26"/>
  <c r="Q40" i="26"/>
  <c r="Q36" i="26"/>
  <c r="Q32" i="26"/>
  <c r="Q28" i="26"/>
  <c r="Q24" i="26"/>
  <c r="Q20" i="26"/>
  <c r="Q16" i="26"/>
  <c r="Q12" i="26"/>
  <c r="Q8" i="26"/>
  <c r="Q4" i="26"/>
  <c r="Q51" i="26"/>
  <c r="Q47" i="26"/>
  <c r="Q43" i="26"/>
  <c r="Q39" i="26"/>
  <c r="Q35" i="26"/>
  <c r="Q31" i="26"/>
  <c r="Q27" i="26"/>
  <c r="Q23" i="26"/>
  <c r="Q19" i="26"/>
  <c r="Q15" i="26"/>
  <c r="Q11" i="26"/>
  <c r="Q7" i="26"/>
  <c r="Q3" i="26"/>
  <c r="K16" i="24"/>
  <c r="J15" i="24"/>
  <c r="M15" i="24" s="1"/>
  <c r="J14" i="24"/>
  <c r="M14" i="24" s="1"/>
  <c r="J13" i="24"/>
  <c r="M13" i="24" s="1"/>
  <c r="J12" i="24"/>
  <c r="M12" i="24" s="1"/>
  <c r="J11" i="24"/>
  <c r="L11" i="24" s="1"/>
  <c r="J10" i="24"/>
  <c r="M10" i="24" s="1"/>
  <c r="J9" i="24"/>
  <c r="M9" i="24" s="1"/>
  <c r="C3" i="24"/>
  <c r="C2" i="24"/>
  <c r="C4" i="16"/>
  <c r="C2" i="16"/>
  <c r="C3" i="21"/>
  <c r="Q104" i="26" a="1"/>
  <c r="Q155" i="26" a="1"/>
  <c r="P155" i="26" a="1"/>
  <c r="K155" i="26" a="1"/>
  <c r="L53" i="26" a="1"/>
  <c r="P104" i="26" a="1"/>
  <c r="L155" i="26" a="1"/>
  <c r="L104" i="26" a="1"/>
  <c r="Q53" i="26" a="1"/>
  <c r="K53" i="26" a="1"/>
  <c r="P53" i="26" a="1"/>
  <c r="K104" i="26" a="1"/>
  <c r="M51" i="26" l="1"/>
  <c r="N51" i="26" s="1" a="1"/>
  <c r="N51" i="26" s="1"/>
  <c r="O51" i="26" s="1"/>
  <c r="M49" i="26"/>
  <c r="N49" i="26" s="1" a="1"/>
  <c r="N49" i="26" s="1"/>
  <c r="O49" i="26" s="1"/>
  <c r="M43" i="26"/>
  <c r="N43" i="26" s="1" a="1"/>
  <c r="N43" i="26" s="1"/>
  <c r="O43" i="26" s="1"/>
  <c r="S20" i="30"/>
  <c r="U6" i="26"/>
  <c r="T36" i="26"/>
  <c r="U36" i="26" s="1"/>
  <c r="T37" i="26"/>
  <c r="U37" i="26" s="1"/>
  <c r="S32" i="30"/>
  <c r="S40" i="30"/>
  <c r="S16" i="30"/>
  <c r="S39" i="30"/>
  <c r="S35" i="30"/>
  <c r="S17" i="30"/>
  <c r="S31" i="30"/>
  <c r="S30" i="30"/>
  <c r="S38" i="30"/>
  <c r="S18" i="30"/>
  <c r="S22" i="30"/>
  <c r="S36" i="30"/>
  <c r="S37" i="30"/>
  <c r="S23" i="30"/>
  <c r="S24" i="30"/>
  <c r="S25" i="30"/>
  <c r="S33" i="30"/>
  <c r="S34" i="30"/>
  <c r="S27" i="30"/>
  <c r="S28" i="30"/>
  <c r="V5" i="26"/>
  <c r="U26" i="26"/>
  <c r="U55" i="26"/>
  <c r="V119" i="26"/>
  <c r="V36" i="26"/>
  <c r="V118" i="26"/>
  <c r="U127" i="26"/>
  <c r="V26" i="26"/>
  <c r="U83" i="26"/>
  <c r="V60" i="26"/>
  <c r="U79" i="26"/>
  <c r="V92" i="26"/>
  <c r="U41" i="26"/>
  <c r="U87" i="26"/>
  <c r="V67" i="26"/>
  <c r="V9" i="26"/>
  <c r="U135" i="26"/>
  <c r="U143" i="26"/>
  <c r="U40" i="26"/>
  <c r="U10" i="26"/>
  <c r="V55" i="26"/>
  <c r="U77" i="26"/>
  <c r="U31" i="26"/>
  <c r="V68" i="26"/>
  <c r="V10" i="26"/>
  <c r="V4" i="26"/>
  <c r="U33" i="26"/>
  <c r="U18" i="26"/>
  <c r="U69" i="26"/>
  <c r="U128" i="26"/>
  <c r="V128" i="26"/>
  <c r="U89" i="26"/>
  <c r="V89" i="26"/>
  <c r="U90" i="26"/>
  <c r="V90" i="26"/>
  <c r="V86" i="26"/>
  <c r="U86" i="26"/>
  <c r="U72" i="26"/>
  <c r="V72" i="26"/>
  <c r="U111" i="26"/>
  <c r="V76" i="26"/>
  <c r="V71" i="26"/>
  <c r="V8" i="26"/>
  <c r="V17" i="26"/>
  <c r="V94" i="26"/>
  <c r="U94" i="26"/>
  <c r="U80" i="26"/>
  <c r="V80" i="26"/>
  <c r="U119" i="26"/>
  <c r="V20" i="26"/>
  <c r="V61" i="26"/>
  <c r="V16" i="26"/>
  <c r="V25" i="26"/>
  <c r="V23" i="26"/>
  <c r="U59" i="26"/>
  <c r="U2" i="26"/>
  <c r="V77" i="26"/>
  <c r="U9" i="26"/>
  <c r="U67" i="26"/>
  <c r="U20" i="26"/>
  <c r="V41" i="26"/>
  <c r="V70" i="26"/>
  <c r="U70" i="26"/>
  <c r="U56" i="26"/>
  <c r="V56" i="26"/>
  <c r="U78" i="26"/>
  <c r="V78" i="26"/>
  <c r="U64" i="26"/>
  <c r="V64" i="26"/>
  <c r="V58" i="26"/>
  <c r="U58" i="26"/>
  <c r="V102" i="26"/>
  <c r="U102" i="26"/>
  <c r="U88" i="26"/>
  <c r="V88" i="26"/>
  <c r="U81" i="26"/>
  <c r="V81" i="26"/>
  <c r="U96" i="26"/>
  <c r="V96" i="26"/>
  <c r="U54" i="26"/>
  <c r="V54" i="26"/>
  <c r="U57" i="26"/>
  <c r="V57" i="26"/>
  <c r="U15" i="26"/>
  <c r="U8" i="26"/>
  <c r="U17" i="26"/>
  <c r="V62" i="26"/>
  <c r="U62" i="26"/>
  <c r="U65" i="26"/>
  <c r="V65" i="26"/>
  <c r="U97" i="26"/>
  <c r="V97" i="26"/>
  <c r="U73" i="26"/>
  <c r="V73" i="26"/>
  <c r="U23" i="26"/>
  <c r="U16" i="26"/>
  <c r="U25" i="26"/>
  <c r="V2" i="26"/>
  <c r="U74" i="26"/>
  <c r="R131" i="26"/>
  <c r="S131" i="26" s="1"/>
  <c r="T131" i="26" s="1"/>
  <c r="R139" i="26"/>
  <c r="S139" i="26" s="1"/>
  <c r="T139" i="26" s="1"/>
  <c r="R145" i="26"/>
  <c r="S145" i="26" s="1"/>
  <c r="T145" i="26" s="1"/>
  <c r="R153" i="26"/>
  <c r="S153" i="26" s="1"/>
  <c r="T153" i="26" s="1"/>
  <c r="R105" i="26"/>
  <c r="S105" i="26" s="1"/>
  <c r="T105" i="26" s="1"/>
  <c r="R124" i="26"/>
  <c r="S124" i="26" s="1"/>
  <c r="T124" i="26" s="1"/>
  <c r="R113" i="26"/>
  <c r="S113" i="26" s="1"/>
  <c r="T113" i="26" s="1"/>
  <c r="R116" i="26"/>
  <c r="S116" i="26" s="1"/>
  <c r="T116" i="26" s="1"/>
  <c r="U117" i="26"/>
  <c r="R121" i="26"/>
  <c r="S121" i="26" s="1"/>
  <c r="T121" i="26" s="1"/>
  <c r="R107" i="26"/>
  <c r="S107" i="26" s="1"/>
  <c r="T107" i="26" s="1"/>
  <c r="R140" i="26"/>
  <c r="S140" i="26" s="1"/>
  <c r="T140" i="26" s="1"/>
  <c r="R147" i="26"/>
  <c r="S147" i="26" s="1"/>
  <c r="T147" i="26" s="1"/>
  <c r="R108" i="26"/>
  <c r="S108" i="26" s="1"/>
  <c r="T108" i="26" s="1"/>
  <c r="R129" i="26"/>
  <c r="S129" i="26" s="1"/>
  <c r="T129" i="26" s="1"/>
  <c r="R141" i="26"/>
  <c r="S141" i="26" s="1"/>
  <c r="T141" i="26" s="1"/>
  <c r="R115" i="26"/>
  <c r="S115" i="26" s="1"/>
  <c r="T115" i="26" s="1"/>
  <c r="R109" i="26"/>
  <c r="S109" i="26" s="1"/>
  <c r="T109" i="26" s="1"/>
  <c r="R132" i="26"/>
  <c r="S132" i="26" s="1"/>
  <c r="T132" i="26" s="1"/>
  <c r="R148" i="26"/>
  <c r="S148" i="26" s="1"/>
  <c r="T148" i="26" s="1"/>
  <c r="R137" i="26"/>
  <c r="S137" i="26" s="1"/>
  <c r="T137" i="26" s="1"/>
  <c r="R123" i="26"/>
  <c r="S123" i="26" s="1"/>
  <c r="T123" i="26" s="1"/>
  <c r="U133" i="26"/>
  <c r="N50" i="26" a="1"/>
  <c r="N50" i="26" s="1"/>
  <c r="O50" i="26" s="1"/>
  <c r="M28" i="26"/>
  <c r="P155" i="26"/>
  <c r="L155" i="26"/>
  <c r="K155" i="26"/>
  <c r="Q155" i="26"/>
  <c r="P104" i="26"/>
  <c r="L104" i="26"/>
  <c r="K104" i="26"/>
  <c r="Q104" i="26"/>
  <c r="P53" i="26"/>
  <c r="L53" i="26"/>
  <c r="K53" i="26"/>
  <c r="Q53" i="26"/>
  <c r="H156" i="26"/>
  <c r="H105" i="26"/>
  <c r="H54" i="26"/>
  <c r="N34" i="26" a="1"/>
  <c r="N34" i="26" s="1"/>
  <c r="O34" i="26" s="1"/>
  <c r="N24" i="26" a="1"/>
  <c r="N24" i="26" s="1"/>
  <c r="O24" i="26" s="1"/>
  <c r="N42" i="26" a="1"/>
  <c r="N42" i="26" s="1"/>
  <c r="O42" i="26" s="1"/>
  <c r="N48" i="26" a="1"/>
  <c r="N48" i="26" s="1"/>
  <c r="O48" i="26" s="1"/>
  <c r="M7" i="26"/>
  <c r="M39" i="26"/>
  <c r="M41" i="26"/>
  <c r="M4" i="26"/>
  <c r="M6" i="26"/>
  <c r="M38" i="26"/>
  <c r="M37" i="26"/>
  <c r="M36" i="26"/>
  <c r="M30" i="26"/>
  <c r="M2" i="26"/>
  <c r="M17" i="26"/>
  <c r="M18" i="26"/>
  <c r="M19" i="26"/>
  <c r="M16" i="26"/>
  <c r="M9" i="26"/>
  <c r="M21" i="26"/>
  <c r="M8" i="26"/>
  <c r="M40" i="26"/>
  <c r="M20" i="26"/>
  <c r="M22" i="26"/>
  <c r="M25" i="26"/>
  <c r="M23" i="26"/>
  <c r="M26" i="26"/>
  <c r="M27" i="26"/>
  <c r="M29" i="26"/>
  <c r="M3" i="26"/>
  <c r="M10" i="26"/>
  <c r="M35" i="26"/>
  <c r="M11" i="26"/>
  <c r="M12" i="26"/>
  <c r="M5" i="26"/>
  <c r="L14" i="24"/>
  <c r="J16" i="24"/>
  <c r="M16" i="24" s="1"/>
  <c r="M11" i="24"/>
  <c r="L9" i="24"/>
  <c r="L12" i="24"/>
  <c r="L15" i="24"/>
  <c r="L10" i="24"/>
  <c r="L13" i="24"/>
  <c r="D5" i="19"/>
  <c r="D5" i="28" s="1"/>
  <c r="D4" i="19"/>
  <c r="D4" i="28" s="1"/>
  <c r="D3" i="19"/>
  <c r="D3" i="28" s="1"/>
  <c r="C5" i="6"/>
  <c r="C4" i="6"/>
  <c r="C3" i="6"/>
  <c r="N10" i="6"/>
  <c r="P10" i="6" s="1"/>
  <c r="L156" i="26" a="1"/>
  <c r="L54" i="26" a="1"/>
  <c r="Q105" i="26" a="1"/>
  <c r="K105" i="26" a="1"/>
  <c r="Q156" i="26" a="1"/>
  <c r="L105" i="26" a="1"/>
  <c r="Q54" i="26" a="1"/>
  <c r="K54" i="26" a="1"/>
  <c r="K156" i="26" a="1"/>
  <c r="M52" i="26" l="1"/>
  <c r="N52" i="26" s="1" a="1"/>
  <c r="M44" i="26"/>
  <c r="M45" i="26" s="1"/>
  <c r="V127" i="26"/>
  <c r="U194" i="26"/>
  <c r="V87" i="26"/>
  <c r="U130" i="26"/>
  <c r="U186" i="26"/>
  <c r="V143" i="26"/>
  <c r="U125" i="26"/>
  <c r="V125" i="26"/>
  <c r="V124" i="26"/>
  <c r="U124" i="26"/>
  <c r="U137" i="26"/>
  <c r="V137" i="26"/>
  <c r="V163" i="26"/>
  <c r="U163" i="26"/>
  <c r="V162" i="26"/>
  <c r="U162" i="26"/>
  <c r="V138" i="26"/>
  <c r="U138" i="26"/>
  <c r="V148" i="26"/>
  <c r="U148" i="26"/>
  <c r="V140" i="26"/>
  <c r="U140" i="26"/>
  <c r="U153" i="26"/>
  <c r="V153" i="26"/>
  <c r="U53" i="26"/>
  <c r="V53" i="26"/>
  <c r="U105" i="26"/>
  <c r="V105" i="26"/>
  <c r="V170" i="26"/>
  <c r="U170" i="26"/>
  <c r="V171" i="26"/>
  <c r="U171" i="26"/>
  <c r="V132" i="26"/>
  <c r="U132" i="26"/>
  <c r="V107" i="26"/>
  <c r="U107" i="26"/>
  <c r="U145" i="26"/>
  <c r="V145" i="26"/>
  <c r="U112" i="26"/>
  <c r="V112" i="26"/>
  <c r="V194" i="26"/>
  <c r="V147" i="26"/>
  <c r="U147" i="26"/>
  <c r="V109" i="26"/>
  <c r="U109" i="26"/>
  <c r="U121" i="26"/>
  <c r="V121" i="26"/>
  <c r="V139" i="26"/>
  <c r="U139" i="26"/>
  <c r="V108" i="26"/>
  <c r="U108" i="26"/>
  <c r="V106" i="26"/>
  <c r="U106" i="26"/>
  <c r="V178" i="26"/>
  <c r="U178" i="26"/>
  <c r="V122" i="26"/>
  <c r="U122" i="26"/>
  <c r="U91" i="26"/>
  <c r="V91" i="26"/>
  <c r="V115" i="26"/>
  <c r="U115" i="26"/>
  <c r="V131" i="26"/>
  <c r="U131" i="26"/>
  <c r="V169" i="26"/>
  <c r="U169" i="26"/>
  <c r="V123" i="26"/>
  <c r="U123" i="26"/>
  <c r="U173" i="26"/>
  <c r="V173" i="26"/>
  <c r="V141" i="26"/>
  <c r="U141" i="26"/>
  <c r="V116" i="26"/>
  <c r="U116" i="26"/>
  <c r="V179" i="26"/>
  <c r="U179" i="26"/>
  <c r="U110" i="26"/>
  <c r="V110" i="26"/>
  <c r="U129" i="26"/>
  <c r="V129" i="26"/>
  <c r="U113" i="26"/>
  <c r="V113" i="26"/>
  <c r="R160" i="26"/>
  <c r="S160" i="26" s="1"/>
  <c r="T160" i="26" s="1"/>
  <c r="R159" i="26"/>
  <c r="S159" i="26" s="1"/>
  <c r="T159" i="26" s="1"/>
  <c r="R175" i="26"/>
  <c r="S175" i="26" s="1"/>
  <c r="T175" i="26" s="1"/>
  <c r="R188" i="26"/>
  <c r="S188" i="26" s="1"/>
  <c r="T188" i="26" s="1"/>
  <c r="R172" i="26"/>
  <c r="S172" i="26" s="1"/>
  <c r="T172" i="26" s="1"/>
  <c r="R196" i="26"/>
  <c r="S196" i="26" s="1"/>
  <c r="T196" i="26" s="1"/>
  <c r="R198" i="26"/>
  <c r="S198" i="26" s="1"/>
  <c r="T198" i="26" s="1"/>
  <c r="R156" i="26"/>
  <c r="S156" i="26" s="1"/>
  <c r="T156" i="26" s="1"/>
  <c r="U168" i="26"/>
  <c r="R199" i="26"/>
  <c r="S199" i="26" s="1"/>
  <c r="T199" i="26" s="1"/>
  <c r="R192" i="26"/>
  <c r="S192" i="26" s="1"/>
  <c r="T192" i="26" s="1"/>
  <c r="R167" i="26"/>
  <c r="S167" i="26" s="1"/>
  <c r="T167" i="26" s="1"/>
  <c r="R190" i="26"/>
  <c r="S190" i="26" s="1"/>
  <c r="T190" i="26" s="1"/>
  <c r="R191" i="26"/>
  <c r="S191" i="26" s="1"/>
  <c r="T191" i="26" s="1"/>
  <c r="R166" i="26"/>
  <c r="S166" i="26" s="1"/>
  <c r="T166" i="26" s="1"/>
  <c r="R183" i="26"/>
  <c r="S183" i="26" s="1"/>
  <c r="T183" i="26" s="1"/>
  <c r="R180" i="26"/>
  <c r="S180" i="26" s="1"/>
  <c r="T180" i="26" s="1"/>
  <c r="R164" i="26"/>
  <c r="S164" i="26" s="1"/>
  <c r="T164" i="26" s="1"/>
  <c r="R174" i="26"/>
  <c r="S174" i="26" s="1"/>
  <c r="T174" i="26" s="1"/>
  <c r="R158" i="26"/>
  <c r="S158" i="26" s="1"/>
  <c r="T158" i="26" s="1"/>
  <c r="R204" i="26"/>
  <c r="S204" i="26" s="1"/>
  <c r="T204" i="26" s="1"/>
  <c r="R182" i="26"/>
  <c r="S182" i="26" s="1"/>
  <c r="T182" i="26" s="1"/>
  <c r="U181" i="26"/>
  <c r="U184" i="26"/>
  <c r="M104" i="26"/>
  <c r="M53" i="26"/>
  <c r="M155" i="26"/>
  <c r="N8" i="26" a="1"/>
  <c r="N8" i="26" s="1"/>
  <c r="O8" i="26" s="1"/>
  <c r="N23" i="26" a="1"/>
  <c r="N23" i="26" s="1"/>
  <c r="O23" i="26" s="1"/>
  <c r="N28" i="26" a="1"/>
  <c r="N28" i="26" s="1"/>
  <c r="O28" i="26" s="1"/>
  <c r="N11" i="26" a="1"/>
  <c r="N11" i="26" s="1"/>
  <c r="O11" i="26" s="1"/>
  <c r="N38" i="26" a="1"/>
  <c r="N38" i="26" s="1"/>
  <c r="O38" i="26" s="1"/>
  <c r="N35" i="26" a="1"/>
  <c r="N35" i="26" s="1"/>
  <c r="O35" i="26" s="1"/>
  <c r="N10" i="26" a="1"/>
  <c r="N10" i="26" s="1"/>
  <c r="O10" i="26" s="1"/>
  <c r="N20" i="26" a="1"/>
  <c r="N20" i="26" s="1"/>
  <c r="O20" i="26" s="1"/>
  <c r="N18" i="26" a="1"/>
  <c r="N18" i="26" s="1"/>
  <c r="O18" i="26" s="1"/>
  <c r="N4" i="26" a="1"/>
  <c r="N4" i="26" s="1"/>
  <c r="O4" i="26" s="1"/>
  <c r="N27" i="26" a="1"/>
  <c r="N27" i="26" s="1"/>
  <c r="O27" i="26" s="1"/>
  <c r="N9" i="26" a="1"/>
  <c r="N9" i="26" s="1"/>
  <c r="O9" i="26" s="1"/>
  <c r="N25" i="26" a="1"/>
  <c r="N25" i="26" s="1"/>
  <c r="O25" i="26" s="1"/>
  <c r="N6" i="26" a="1"/>
  <c r="N6" i="26" s="1"/>
  <c r="O6" i="26" s="1"/>
  <c r="N3" i="26" a="1"/>
  <c r="N3" i="26" s="1"/>
  <c r="O3" i="26" s="1"/>
  <c r="N17" i="26" a="1"/>
  <c r="N17" i="26" s="1"/>
  <c r="O17" i="26" s="1"/>
  <c r="N41" i="26" a="1"/>
  <c r="N41" i="26" s="1"/>
  <c r="O41" i="26" s="1"/>
  <c r="M13" i="26"/>
  <c r="N37" i="26" a="1"/>
  <c r="N37" i="26" s="1"/>
  <c r="O37" i="26" s="1"/>
  <c r="N16" i="26" a="1"/>
  <c r="N16" i="26" s="1"/>
  <c r="O16" i="26" s="1"/>
  <c r="N22" i="26" a="1"/>
  <c r="N22" i="26" s="1"/>
  <c r="O22" i="26" s="1"/>
  <c r="N19" i="26" a="1"/>
  <c r="N19" i="26" s="1"/>
  <c r="O19" i="26" s="1"/>
  <c r="N29" i="26" a="1"/>
  <c r="N29" i="26" s="1"/>
  <c r="O29" i="26" s="1"/>
  <c r="N40" i="26" a="1"/>
  <c r="N40" i="26" s="1"/>
  <c r="O40" i="26" s="1"/>
  <c r="N39" i="26" a="1"/>
  <c r="N39" i="26" s="1"/>
  <c r="O39" i="26" s="1"/>
  <c r="M31" i="26"/>
  <c r="N7" i="26" a="1"/>
  <c r="N7" i="26" s="1"/>
  <c r="O7" i="26" s="1"/>
  <c r="N5" i="26" a="1"/>
  <c r="N5" i="26" s="1"/>
  <c r="O5" i="26" s="1"/>
  <c r="N26" i="26" a="1"/>
  <c r="N26" i="26" s="1"/>
  <c r="O26" i="26" s="1"/>
  <c r="N21" i="26" a="1"/>
  <c r="N21" i="26" s="1"/>
  <c r="O21" i="26" s="1"/>
  <c r="N36" i="26" a="1"/>
  <c r="N36" i="26" s="1"/>
  <c r="O36" i="26" s="1"/>
  <c r="N2" i="26" a="1"/>
  <c r="N2" i="26" s="1"/>
  <c r="O2" i="26" s="1"/>
  <c r="L54" i="26"/>
  <c r="K54" i="26"/>
  <c r="Q54" i="26"/>
  <c r="L105" i="26"/>
  <c r="K105" i="26"/>
  <c r="Q105" i="26"/>
  <c r="L156" i="26"/>
  <c r="K156" i="26"/>
  <c r="Q156" i="26"/>
  <c r="H55" i="26"/>
  <c r="H106" i="26"/>
  <c r="H157" i="26"/>
  <c r="P105" i="26" a="1"/>
  <c r="P105" i="26" s="1"/>
  <c r="P54" i="26" a="1"/>
  <c r="P54" i="26" s="1"/>
  <c r="P156" i="26" a="1"/>
  <c r="P156" i="26" s="1"/>
  <c r="N12" i="26" a="1"/>
  <c r="N12" i="26" s="1"/>
  <c r="O12" i="26" s="1"/>
  <c r="N30" i="26" a="1"/>
  <c r="N30" i="26" s="1"/>
  <c r="O30" i="26" s="1"/>
  <c r="E204" i="26"/>
  <c r="E196" i="26"/>
  <c r="E188" i="26"/>
  <c r="E181" i="26"/>
  <c r="E173" i="26"/>
  <c r="E165" i="26"/>
  <c r="E158" i="26"/>
  <c r="E150" i="26"/>
  <c r="E142" i="26"/>
  <c r="E134" i="26"/>
  <c r="E127" i="26"/>
  <c r="E119" i="26"/>
  <c r="E111" i="26"/>
  <c r="E104" i="26"/>
  <c r="E96" i="26"/>
  <c r="E88" i="26"/>
  <c r="E80" i="26"/>
  <c r="E73" i="26"/>
  <c r="E65" i="26"/>
  <c r="E57" i="26"/>
  <c r="E53" i="26"/>
  <c r="E39" i="26"/>
  <c r="E27" i="26"/>
  <c r="E35" i="26"/>
  <c r="E8" i="26"/>
  <c r="E16" i="26"/>
  <c r="E24" i="26"/>
  <c r="E2" i="26"/>
  <c r="E203" i="26"/>
  <c r="E195" i="26"/>
  <c r="E187" i="26"/>
  <c r="E180" i="26"/>
  <c r="E172" i="26"/>
  <c r="E164" i="26"/>
  <c r="E157" i="26"/>
  <c r="E149" i="26"/>
  <c r="E141" i="26"/>
  <c r="E133" i="26"/>
  <c r="E126" i="26"/>
  <c r="E118" i="26"/>
  <c r="E110" i="26"/>
  <c r="E103" i="26"/>
  <c r="E95" i="26"/>
  <c r="E87" i="26"/>
  <c r="E72" i="26"/>
  <c r="E64" i="26"/>
  <c r="E56" i="26"/>
  <c r="E47" i="26"/>
  <c r="E40" i="26"/>
  <c r="E28" i="26"/>
  <c r="E36" i="26"/>
  <c r="E9" i="26"/>
  <c r="E17" i="26"/>
  <c r="E25" i="26"/>
  <c r="E202" i="26"/>
  <c r="E194" i="26"/>
  <c r="E186" i="26"/>
  <c r="E179" i="26"/>
  <c r="E171" i="26"/>
  <c r="E163" i="26"/>
  <c r="E156" i="26"/>
  <c r="E148" i="26"/>
  <c r="E140" i="26"/>
  <c r="E125" i="26"/>
  <c r="E117" i="26"/>
  <c r="E109" i="26"/>
  <c r="E102" i="26"/>
  <c r="E94" i="26"/>
  <c r="E86" i="26"/>
  <c r="E79" i="26"/>
  <c r="E71" i="26"/>
  <c r="E63" i="26"/>
  <c r="E48" i="26"/>
  <c r="E41" i="26"/>
  <c r="E29" i="26"/>
  <c r="E26" i="26"/>
  <c r="E10" i="26"/>
  <c r="E18" i="26"/>
  <c r="E20" i="26"/>
  <c r="E201" i="26"/>
  <c r="E193" i="26"/>
  <c r="E178" i="26"/>
  <c r="E170" i="26"/>
  <c r="E162" i="26"/>
  <c r="E155" i="26"/>
  <c r="E147" i="26"/>
  <c r="E139" i="26"/>
  <c r="E132" i="26"/>
  <c r="E124" i="26"/>
  <c r="E116" i="26"/>
  <c r="E101" i="26"/>
  <c r="E93" i="26"/>
  <c r="E85" i="26"/>
  <c r="E78" i="26"/>
  <c r="E70" i="26"/>
  <c r="E62" i="26"/>
  <c r="E55" i="26"/>
  <c r="E49" i="26"/>
  <c r="E42" i="26"/>
  <c r="E30" i="26"/>
  <c r="E3" i="26"/>
  <c r="E11" i="26"/>
  <c r="E19" i="26"/>
  <c r="E12" i="26"/>
  <c r="E200" i="26"/>
  <c r="E192" i="26"/>
  <c r="E185" i="26"/>
  <c r="E177" i="26"/>
  <c r="E169" i="26"/>
  <c r="E154" i="26"/>
  <c r="E146" i="26"/>
  <c r="E138" i="26"/>
  <c r="E131" i="26"/>
  <c r="E123" i="26"/>
  <c r="E115" i="26"/>
  <c r="E108" i="26"/>
  <c r="E100" i="26"/>
  <c r="E92" i="26"/>
  <c r="E84" i="26"/>
  <c r="E77" i="26"/>
  <c r="E69" i="26"/>
  <c r="E61" i="26"/>
  <c r="E50" i="26"/>
  <c r="E43" i="26"/>
  <c r="E31" i="26"/>
  <c r="E4" i="26"/>
  <c r="E189" i="26"/>
  <c r="E130" i="26"/>
  <c r="E129" i="26"/>
  <c r="E97" i="26"/>
  <c r="E91" i="26"/>
  <c r="E90" i="26"/>
  <c r="E54" i="26"/>
  <c r="E52" i="26"/>
  <c r="E51" i="26"/>
  <c r="E106" i="26"/>
  <c r="E59" i="26"/>
  <c r="E161" i="26"/>
  <c r="E160" i="26"/>
  <c r="E128" i="26"/>
  <c r="E122" i="26"/>
  <c r="E121" i="26"/>
  <c r="E89" i="26"/>
  <c r="E83" i="26"/>
  <c r="E82" i="26"/>
  <c r="E37" i="26"/>
  <c r="E38" i="26"/>
  <c r="E44" i="26"/>
  <c r="E15" i="26"/>
  <c r="E21" i="26"/>
  <c r="E199" i="26"/>
  <c r="E166" i="26"/>
  <c r="E22" i="26"/>
  <c r="E197" i="26"/>
  <c r="E190" i="26"/>
  <c r="E98" i="26"/>
  <c r="E159" i="26"/>
  <c r="E153" i="26"/>
  <c r="E152" i="26"/>
  <c r="E120" i="26"/>
  <c r="E114" i="26"/>
  <c r="E113" i="26"/>
  <c r="E81" i="26"/>
  <c r="E45" i="26"/>
  <c r="E46" i="26"/>
  <c r="E32" i="26"/>
  <c r="E167" i="26"/>
  <c r="E205" i="26"/>
  <c r="E198" i="26"/>
  <c r="E66" i="26"/>
  <c r="E60" i="26"/>
  <c r="E191" i="26"/>
  <c r="E99" i="26"/>
  <c r="E184" i="26"/>
  <c r="E183" i="26"/>
  <c r="E151" i="26"/>
  <c r="E145" i="26"/>
  <c r="E144" i="26"/>
  <c r="E112" i="26"/>
  <c r="E33" i="26"/>
  <c r="E34" i="26"/>
  <c r="E5" i="26"/>
  <c r="E174" i="26"/>
  <c r="E135" i="26"/>
  <c r="E68" i="26"/>
  <c r="E107" i="26"/>
  <c r="E23" i="26"/>
  <c r="E58" i="26"/>
  <c r="E182" i="26"/>
  <c r="E176" i="26"/>
  <c r="E175" i="26"/>
  <c r="E143" i="26"/>
  <c r="E137" i="26"/>
  <c r="E136" i="26"/>
  <c r="E76" i="26"/>
  <c r="E75" i="26"/>
  <c r="E6" i="26"/>
  <c r="E7" i="26"/>
  <c r="E13" i="26"/>
  <c r="E168" i="26"/>
  <c r="E74" i="26"/>
  <c r="E67" i="26"/>
  <c r="E14" i="26"/>
  <c r="E105" i="26"/>
  <c r="F203" i="26"/>
  <c r="F195" i="26"/>
  <c r="F187" i="26"/>
  <c r="F180" i="26"/>
  <c r="F172" i="26"/>
  <c r="F164" i="26"/>
  <c r="F157" i="26"/>
  <c r="F149" i="26"/>
  <c r="F141" i="26"/>
  <c r="F133" i="26"/>
  <c r="F126" i="26"/>
  <c r="F118" i="26"/>
  <c r="F110" i="26"/>
  <c r="F103" i="26"/>
  <c r="F95" i="26"/>
  <c r="F87" i="26"/>
  <c r="F72" i="26"/>
  <c r="F64" i="26"/>
  <c r="F56" i="26"/>
  <c r="F52" i="26"/>
  <c r="F38" i="26"/>
  <c r="F46" i="26"/>
  <c r="F34" i="26"/>
  <c r="F7" i="26"/>
  <c r="F15" i="26"/>
  <c r="F23" i="26"/>
  <c r="F2" i="26"/>
  <c r="F202" i="26"/>
  <c r="F194" i="26"/>
  <c r="F186" i="26"/>
  <c r="F179" i="26"/>
  <c r="F171" i="26"/>
  <c r="F163" i="26"/>
  <c r="F156" i="26"/>
  <c r="F148" i="26"/>
  <c r="F140" i="26"/>
  <c r="F125" i="26"/>
  <c r="F117" i="26"/>
  <c r="F109" i="26"/>
  <c r="F102" i="26"/>
  <c r="F94" i="26"/>
  <c r="F86" i="26"/>
  <c r="F79" i="26"/>
  <c r="F71" i="26"/>
  <c r="F63" i="26"/>
  <c r="F53" i="26"/>
  <c r="F39" i="26"/>
  <c r="F27" i="26"/>
  <c r="F35" i="26"/>
  <c r="F26" i="26"/>
  <c r="F8" i="26"/>
  <c r="F16" i="26"/>
  <c r="F24" i="26"/>
  <c r="F201" i="26"/>
  <c r="F193" i="26"/>
  <c r="F178" i="26"/>
  <c r="F170" i="26"/>
  <c r="F162" i="26"/>
  <c r="F155" i="26"/>
  <c r="F147" i="26"/>
  <c r="F139" i="26"/>
  <c r="F132" i="26"/>
  <c r="F124" i="26"/>
  <c r="F116" i="26"/>
  <c r="F101" i="26"/>
  <c r="F93" i="26"/>
  <c r="F85" i="26"/>
  <c r="F78" i="26"/>
  <c r="F70" i="26"/>
  <c r="F62" i="26"/>
  <c r="F55" i="26"/>
  <c r="F47" i="26"/>
  <c r="F40" i="26"/>
  <c r="F28" i="26"/>
  <c r="F36" i="26"/>
  <c r="F9" i="26"/>
  <c r="F17" i="26"/>
  <c r="F25" i="26"/>
  <c r="F200" i="26"/>
  <c r="F192" i="26"/>
  <c r="F185" i="26"/>
  <c r="F177" i="26"/>
  <c r="F169" i="26"/>
  <c r="F154" i="26"/>
  <c r="F146" i="26"/>
  <c r="F138" i="26"/>
  <c r="F131" i="26"/>
  <c r="F123" i="26"/>
  <c r="F115" i="26"/>
  <c r="F108" i="26"/>
  <c r="F100" i="26"/>
  <c r="F92" i="26"/>
  <c r="F84" i="26"/>
  <c r="F77" i="26"/>
  <c r="F69" i="26"/>
  <c r="F61" i="26"/>
  <c r="F48" i="26"/>
  <c r="F41" i="26"/>
  <c r="F29" i="26"/>
  <c r="F10" i="26"/>
  <c r="F18" i="26"/>
  <c r="F19" i="26"/>
  <c r="F199" i="26"/>
  <c r="F191" i="26"/>
  <c r="F184" i="26"/>
  <c r="F176" i="26"/>
  <c r="F168" i="26"/>
  <c r="F161" i="26"/>
  <c r="F153" i="26"/>
  <c r="F145" i="26"/>
  <c r="F137" i="26"/>
  <c r="F130" i="26"/>
  <c r="F122" i="26"/>
  <c r="F114" i="26"/>
  <c r="F107" i="26"/>
  <c r="F99" i="26"/>
  <c r="F91" i="26"/>
  <c r="F83" i="26"/>
  <c r="F76" i="26"/>
  <c r="F68" i="26"/>
  <c r="F60" i="26"/>
  <c r="F49" i="26"/>
  <c r="F42" i="26"/>
  <c r="F30" i="26"/>
  <c r="F3" i="26"/>
  <c r="F11" i="26"/>
  <c r="F188" i="26"/>
  <c r="F160" i="26"/>
  <c r="F128" i="26"/>
  <c r="F121" i="26"/>
  <c r="F96" i="26"/>
  <c r="F89" i="26"/>
  <c r="F82" i="26"/>
  <c r="F50" i="26"/>
  <c r="F205" i="26"/>
  <c r="F13" i="26"/>
  <c r="F197" i="26"/>
  <c r="F196" i="26"/>
  <c r="F189" i="26"/>
  <c r="F159" i="26"/>
  <c r="F152" i="26"/>
  <c r="F127" i="26"/>
  <c r="F120" i="26"/>
  <c r="F113" i="26"/>
  <c r="F88" i="26"/>
  <c r="F81" i="26"/>
  <c r="F54" i="26"/>
  <c r="F51" i="26"/>
  <c r="F43" i="26"/>
  <c r="F134" i="26"/>
  <c r="F73" i="26"/>
  <c r="F66" i="26"/>
  <c r="F90" i="26"/>
  <c r="F22" i="26"/>
  <c r="F183" i="26"/>
  <c r="F158" i="26"/>
  <c r="F151" i="26"/>
  <c r="F144" i="26"/>
  <c r="F119" i="26"/>
  <c r="F112" i="26"/>
  <c r="F80" i="26"/>
  <c r="F37" i="26"/>
  <c r="F44" i="26"/>
  <c r="F31" i="26"/>
  <c r="F105" i="26"/>
  <c r="F129" i="26"/>
  <c r="F182" i="26"/>
  <c r="F175" i="26"/>
  <c r="F150" i="26"/>
  <c r="F143" i="26"/>
  <c r="F136" i="26"/>
  <c r="F111" i="26"/>
  <c r="F75" i="26"/>
  <c r="F45" i="26"/>
  <c r="F32" i="26"/>
  <c r="F4" i="26"/>
  <c r="F166" i="26"/>
  <c r="F106" i="26"/>
  <c r="F20" i="26"/>
  <c r="F204" i="26"/>
  <c r="F165" i="26"/>
  <c r="F65" i="26"/>
  <c r="F14" i="26"/>
  <c r="F104" i="26"/>
  <c r="F181" i="26"/>
  <c r="F174" i="26"/>
  <c r="F167" i="26"/>
  <c r="F142" i="26"/>
  <c r="F135" i="26"/>
  <c r="F74" i="26"/>
  <c r="F67" i="26"/>
  <c r="F33" i="26"/>
  <c r="F5" i="26"/>
  <c r="F12" i="26"/>
  <c r="F198" i="26"/>
  <c r="F173" i="26"/>
  <c r="F59" i="26"/>
  <c r="F6" i="26"/>
  <c r="F190" i="26"/>
  <c r="F98" i="26"/>
  <c r="F58" i="26"/>
  <c r="F21" i="26"/>
  <c r="F97" i="26"/>
  <c r="F57" i="26"/>
  <c r="G202" i="26"/>
  <c r="G194" i="26"/>
  <c r="G186" i="26"/>
  <c r="G179" i="26"/>
  <c r="G171" i="26"/>
  <c r="G163" i="26"/>
  <c r="G156" i="26"/>
  <c r="G148" i="26"/>
  <c r="G140" i="26"/>
  <c r="G125" i="26"/>
  <c r="G117" i="26"/>
  <c r="G109" i="26"/>
  <c r="G102" i="26"/>
  <c r="G94" i="26"/>
  <c r="G86" i="26"/>
  <c r="G79" i="26"/>
  <c r="G71" i="26"/>
  <c r="G63" i="26"/>
  <c r="G54" i="26"/>
  <c r="G37" i="26"/>
  <c r="G45" i="26"/>
  <c r="G33" i="26"/>
  <c r="G26" i="26"/>
  <c r="G6" i="26"/>
  <c r="G14" i="26"/>
  <c r="G22" i="26"/>
  <c r="G201" i="26"/>
  <c r="G193" i="26"/>
  <c r="G178" i="26"/>
  <c r="G170" i="26"/>
  <c r="G162" i="26"/>
  <c r="G155" i="26"/>
  <c r="G147" i="26"/>
  <c r="G139" i="26"/>
  <c r="G132" i="26"/>
  <c r="G124" i="26"/>
  <c r="G116" i="26"/>
  <c r="G101" i="26"/>
  <c r="G93" i="26"/>
  <c r="G85" i="26"/>
  <c r="G78" i="26"/>
  <c r="G70" i="26"/>
  <c r="G62" i="26"/>
  <c r="G55" i="26"/>
  <c r="G52" i="26"/>
  <c r="G38" i="26"/>
  <c r="G46" i="26"/>
  <c r="G34" i="26"/>
  <c r="G7" i="26"/>
  <c r="G15" i="26"/>
  <c r="G23" i="26"/>
  <c r="G200" i="26"/>
  <c r="G192" i="26"/>
  <c r="G185" i="26"/>
  <c r="G177" i="26"/>
  <c r="G169" i="26"/>
  <c r="G154" i="26"/>
  <c r="G146" i="26"/>
  <c r="G138" i="26"/>
  <c r="G131" i="26"/>
  <c r="G123" i="26"/>
  <c r="G115" i="26"/>
  <c r="G108" i="26"/>
  <c r="G100" i="26"/>
  <c r="G92" i="26"/>
  <c r="G84" i="26"/>
  <c r="G77" i="26"/>
  <c r="G69" i="26"/>
  <c r="G61" i="26"/>
  <c r="G53" i="26"/>
  <c r="G39" i="26"/>
  <c r="G27" i="26"/>
  <c r="G35" i="26"/>
  <c r="G8" i="26"/>
  <c r="G16" i="26"/>
  <c r="G24" i="26"/>
  <c r="G199" i="26"/>
  <c r="G191" i="26"/>
  <c r="G184" i="26"/>
  <c r="G176" i="26"/>
  <c r="G168" i="26"/>
  <c r="G161" i="26"/>
  <c r="G153" i="26"/>
  <c r="G145" i="26"/>
  <c r="G137" i="26"/>
  <c r="G130" i="26"/>
  <c r="G122" i="26"/>
  <c r="G114" i="26"/>
  <c r="G107" i="26"/>
  <c r="G99" i="26"/>
  <c r="G91" i="26"/>
  <c r="G83" i="26"/>
  <c r="G76" i="26"/>
  <c r="G68" i="26"/>
  <c r="G60" i="26"/>
  <c r="G47" i="26"/>
  <c r="G40" i="26"/>
  <c r="G28" i="26"/>
  <c r="G36" i="26"/>
  <c r="G9" i="26"/>
  <c r="G17" i="26"/>
  <c r="G25" i="26"/>
  <c r="G10" i="26"/>
  <c r="G198" i="26"/>
  <c r="G190" i="26"/>
  <c r="G183" i="26"/>
  <c r="G175" i="26"/>
  <c r="G167" i="26"/>
  <c r="G160" i="26"/>
  <c r="G152" i="26"/>
  <c r="G144" i="26"/>
  <c r="G136" i="26"/>
  <c r="G129" i="26"/>
  <c r="G121" i="26"/>
  <c r="G113" i="26"/>
  <c r="G106" i="26"/>
  <c r="G98" i="26"/>
  <c r="G90" i="26"/>
  <c r="G82" i="26"/>
  <c r="G75" i="26"/>
  <c r="G67" i="26"/>
  <c r="G59" i="26"/>
  <c r="G48" i="26"/>
  <c r="G41" i="26"/>
  <c r="G29" i="26"/>
  <c r="G18" i="26"/>
  <c r="G159" i="26"/>
  <c r="G127" i="26"/>
  <c r="G126" i="26"/>
  <c r="G120" i="26"/>
  <c r="G88" i="26"/>
  <c r="G87" i="26"/>
  <c r="G81" i="26"/>
  <c r="G203" i="26"/>
  <c r="G164" i="26"/>
  <c r="G20" i="26"/>
  <c r="G158" i="26"/>
  <c r="G157" i="26"/>
  <c r="G151" i="26"/>
  <c r="G119" i="26"/>
  <c r="G118" i="26"/>
  <c r="G112" i="26"/>
  <c r="G80" i="26"/>
  <c r="G49" i="26"/>
  <c r="G50" i="26"/>
  <c r="G165" i="26"/>
  <c r="G105" i="26"/>
  <c r="G5" i="26"/>
  <c r="G11" i="26"/>
  <c r="G189" i="26"/>
  <c r="G97" i="26"/>
  <c r="G57" i="26"/>
  <c r="G182" i="26"/>
  <c r="G150" i="26"/>
  <c r="G149" i="26"/>
  <c r="G143" i="26"/>
  <c r="G111" i="26"/>
  <c r="G110" i="26"/>
  <c r="G51" i="26"/>
  <c r="G42" i="26"/>
  <c r="G43" i="26"/>
  <c r="G65" i="26"/>
  <c r="G12" i="26"/>
  <c r="G2" i="26"/>
  <c r="G96" i="26"/>
  <c r="G181" i="26"/>
  <c r="G180" i="26"/>
  <c r="G174" i="26"/>
  <c r="G142" i="26"/>
  <c r="G141" i="26"/>
  <c r="G135" i="26"/>
  <c r="G74" i="26"/>
  <c r="G44" i="26"/>
  <c r="G30" i="26"/>
  <c r="G31" i="26"/>
  <c r="G197" i="26"/>
  <c r="G64" i="26"/>
  <c r="G58" i="26"/>
  <c r="G195" i="26"/>
  <c r="G103" i="26"/>
  <c r="G56" i="26"/>
  <c r="G19" i="26"/>
  <c r="G187" i="26"/>
  <c r="G95" i="26"/>
  <c r="G205" i="26"/>
  <c r="G173" i="26"/>
  <c r="G172" i="26"/>
  <c r="G166" i="26"/>
  <c r="G134" i="26"/>
  <c r="G133" i="26"/>
  <c r="G73" i="26"/>
  <c r="G72" i="26"/>
  <c r="G66" i="26"/>
  <c r="G32" i="26"/>
  <c r="G3" i="26"/>
  <c r="G4" i="26"/>
  <c r="G204" i="26"/>
  <c r="G196" i="26"/>
  <c r="G104" i="26"/>
  <c r="G13" i="26"/>
  <c r="G188" i="26"/>
  <c r="G128" i="26"/>
  <c r="G89" i="26"/>
  <c r="G21" i="26"/>
  <c r="G8" i="16"/>
  <c r="G15" i="16" s="1"/>
  <c r="L16" i="24"/>
  <c r="N11" i="6"/>
  <c r="P11" i="6" s="1"/>
  <c r="Q11" i="6" s="1"/>
  <c r="N12" i="6"/>
  <c r="P12" i="6" s="1"/>
  <c r="Q12" i="6" s="1"/>
  <c r="N13" i="6"/>
  <c r="P13" i="6" s="1"/>
  <c r="Q13" i="6" s="1"/>
  <c r="N14" i="6"/>
  <c r="P14" i="6" s="1"/>
  <c r="Q14" i="6" s="1"/>
  <c r="N15" i="6"/>
  <c r="P15" i="6" s="1"/>
  <c r="Q15" i="6" s="1"/>
  <c r="N16" i="6"/>
  <c r="P16" i="6" s="1"/>
  <c r="Q16" i="6" s="1"/>
  <c r="N17" i="6"/>
  <c r="P17" i="6" s="1"/>
  <c r="Q17" i="6" s="1"/>
  <c r="N18" i="6"/>
  <c r="P18" i="6" s="1"/>
  <c r="Q18" i="6" s="1"/>
  <c r="N19" i="6"/>
  <c r="P19" i="6" s="1"/>
  <c r="Q19" i="6" s="1"/>
  <c r="N20" i="6"/>
  <c r="P20" i="6" s="1"/>
  <c r="Q20" i="6" s="1"/>
  <c r="N21" i="6"/>
  <c r="P21" i="6" s="1"/>
  <c r="Q21" i="6" s="1"/>
  <c r="N22" i="6"/>
  <c r="P22" i="6" s="1"/>
  <c r="Q22" i="6" s="1"/>
  <c r="N23" i="6"/>
  <c r="P23" i="6" s="1"/>
  <c r="Q23" i="6" s="1"/>
  <c r="N24" i="6"/>
  <c r="P24" i="6" s="1"/>
  <c r="Q24" i="6" s="1"/>
  <c r="N25" i="6"/>
  <c r="P25" i="6" s="1"/>
  <c r="Q25" i="6" s="1"/>
  <c r="N26" i="6"/>
  <c r="P26" i="6" s="1"/>
  <c r="Q26" i="6" s="1"/>
  <c r="N27" i="6"/>
  <c r="P27" i="6" s="1"/>
  <c r="Q27" i="6" s="1"/>
  <c r="N28" i="6"/>
  <c r="P28" i="6" s="1"/>
  <c r="Q28" i="6" s="1"/>
  <c r="Q10" i="6"/>
  <c r="K55" i="26" a="1"/>
  <c r="L106" i="26" a="1"/>
  <c r="Q157" i="26" a="1"/>
  <c r="N13" i="26" a="1"/>
  <c r="K157" i="26" a="1"/>
  <c r="Q106" i="26" a="1"/>
  <c r="N31" i="26" a="1"/>
  <c r="L55" i="26" a="1"/>
  <c r="L157" i="26" a="1"/>
  <c r="K106" i="26" a="1"/>
  <c r="Q55" i="26" a="1"/>
  <c r="G16" i="16" l="1"/>
  <c r="G8" i="36"/>
  <c r="G15" i="36" s="1"/>
  <c r="N44" i="26" a="1"/>
  <c r="N44" i="26" s="1"/>
  <c r="O44" i="26" s="1"/>
  <c r="N52" i="26"/>
  <c r="O52" i="26" s="1"/>
  <c r="N45" i="26" a="1"/>
  <c r="N45" i="26" s="1"/>
  <c r="O45" i="26" s="1"/>
  <c r="M46" i="26"/>
  <c r="U134" i="26"/>
  <c r="U185" i="26"/>
  <c r="U189" i="26"/>
  <c r="V189" i="26"/>
  <c r="V164" i="26"/>
  <c r="U164" i="26"/>
  <c r="U192" i="26"/>
  <c r="V192" i="26"/>
  <c r="U175" i="26"/>
  <c r="V175" i="26"/>
  <c r="V180" i="26"/>
  <c r="U180" i="26"/>
  <c r="U199" i="26"/>
  <c r="V199" i="26"/>
  <c r="U159" i="26"/>
  <c r="V159" i="26"/>
  <c r="U142" i="26"/>
  <c r="V142" i="26"/>
  <c r="V161" i="26"/>
  <c r="U161" i="26"/>
  <c r="V156" i="26"/>
  <c r="U156" i="26"/>
  <c r="U157" i="26"/>
  <c r="V157" i="26"/>
  <c r="U182" i="26"/>
  <c r="V182" i="26"/>
  <c r="U166" i="26"/>
  <c r="V166" i="26"/>
  <c r="V198" i="26"/>
  <c r="U198" i="26"/>
  <c r="U183" i="26"/>
  <c r="V183" i="26"/>
  <c r="V204" i="26"/>
  <c r="U204" i="26"/>
  <c r="U191" i="26"/>
  <c r="V191" i="26"/>
  <c r="V196" i="26"/>
  <c r="U196" i="26"/>
  <c r="V104" i="26"/>
  <c r="U104" i="26"/>
  <c r="V158" i="26"/>
  <c r="U158" i="26"/>
  <c r="U190" i="26"/>
  <c r="V190" i="26"/>
  <c r="V172" i="26"/>
  <c r="U172" i="26"/>
  <c r="U176" i="26"/>
  <c r="V176" i="26"/>
  <c r="U160" i="26"/>
  <c r="V160" i="26"/>
  <c r="U174" i="26"/>
  <c r="V174" i="26"/>
  <c r="U167" i="26"/>
  <c r="V167" i="26"/>
  <c r="V188" i="26"/>
  <c r="U188" i="26"/>
  <c r="P106" i="26" a="1"/>
  <c r="P106" i="26" s="1"/>
  <c r="N104" i="26" a="1"/>
  <c r="N104" i="26" s="1"/>
  <c r="O104" i="26" s="1"/>
  <c r="M14" i="26"/>
  <c r="M15" i="26" s="1"/>
  <c r="N155" i="26" a="1"/>
  <c r="N155" i="26" s="1"/>
  <c r="O155" i="26" s="1"/>
  <c r="N53" i="26" a="1"/>
  <c r="N53" i="26" s="1"/>
  <c r="O53" i="26" s="1"/>
  <c r="P157" i="26" a="1"/>
  <c r="P157" i="26" s="1"/>
  <c r="P55" i="26" a="1"/>
  <c r="P55" i="26" s="1"/>
  <c r="M156" i="26"/>
  <c r="M54" i="26"/>
  <c r="N31" i="26"/>
  <c r="O31" i="26" s="1"/>
  <c r="N13" i="26"/>
  <c r="O13" i="26" s="1"/>
  <c r="M32" i="26"/>
  <c r="M105" i="26"/>
  <c r="L157" i="26"/>
  <c r="K157" i="26"/>
  <c r="Q157" i="26"/>
  <c r="L106" i="26"/>
  <c r="K106" i="26"/>
  <c r="Q106" i="26"/>
  <c r="L55" i="26"/>
  <c r="K55" i="26"/>
  <c r="Q55" i="26"/>
  <c r="H158" i="26"/>
  <c r="H107" i="26"/>
  <c r="H56" i="26"/>
  <c r="S2" i="15"/>
  <c r="M2" i="15"/>
  <c r="A2" i="15"/>
  <c r="L56" i="26" a="1"/>
  <c r="K107" i="26" a="1"/>
  <c r="N15" i="26" a="1"/>
  <c r="Q56" i="26" a="1"/>
  <c r="K158" i="26" a="1"/>
  <c r="L107" i="26" a="1"/>
  <c r="Q107" i="26" a="1"/>
  <c r="K56" i="26" a="1"/>
  <c r="Q158" i="26" a="1"/>
  <c r="N32" i="26" a="1"/>
  <c r="L158" i="26" a="1"/>
  <c r="G16" i="36" l="1"/>
  <c r="G8" i="37"/>
  <c r="G15" i="37" s="1"/>
  <c r="M47" i="26"/>
  <c r="N47" i="26" s="1" a="1"/>
  <c r="V155" i="26"/>
  <c r="U155" i="26"/>
  <c r="V193" i="26"/>
  <c r="U193" i="26"/>
  <c r="P107" i="26" a="1"/>
  <c r="P107" i="26" s="1"/>
  <c r="M33" i="26"/>
  <c r="N156" i="26" a="1"/>
  <c r="N156" i="26" s="1"/>
  <c r="O156" i="26" s="1"/>
  <c r="N54" i="26" a="1"/>
  <c r="N54" i="26" s="1"/>
  <c r="O54" i="26" s="1"/>
  <c r="M55" i="26"/>
  <c r="N32" i="26"/>
  <c r="O32" i="26" s="1"/>
  <c r="M106" i="26"/>
  <c r="N105" i="26" a="1"/>
  <c r="N105" i="26" s="1"/>
  <c r="O105" i="26" s="1"/>
  <c r="L56" i="26"/>
  <c r="K56" i="26"/>
  <c r="Q56" i="26"/>
  <c r="L107" i="26"/>
  <c r="K107" i="26"/>
  <c r="Q107" i="26"/>
  <c r="L158" i="26"/>
  <c r="K158" i="26"/>
  <c r="Q158" i="26"/>
  <c r="H57" i="26"/>
  <c r="P56" i="26" a="1"/>
  <c r="P56" i="26" s="1"/>
  <c r="P57" i="26" s="1" a="1"/>
  <c r="P57" i="26" s="1"/>
  <c r="H108" i="26"/>
  <c r="H159" i="26"/>
  <c r="P158" i="26" a="1"/>
  <c r="P158" i="26" s="1"/>
  <c r="M157" i="26"/>
  <c r="N15" i="26"/>
  <c r="O15" i="26" s="1"/>
  <c r="G2" i="15"/>
  <c r="N46" i="26" a="1"/>
  <c r="Q159" i="26" a="1"/>
  <c r="Q57" i="26" a="1"/>
  <c r="L108" i="26" a="1"/>
  <c r="K57" i="26" a="1"/>
  <c r="L57" i="26" a="1"/>
  <c r="K159" i="26" a="1"/>
  <c r="K108" i="26" a="1"/>
  <c r="Q108" i="26" a="1"/>
  <c r="N33" i="26" a="1"/>
  <c r="L159" i="26" a="1"/>
  <c r="N14" i="26" a="1"/>
  <c r="G16" i="37" l="1"/>
  <c r="G8" i="38"/>
  <c r="G15" i="38" s="1"/>
  <c r="G16" i="38" s="1"/>
  <c r="N47" i="26"/>
  <c r="O47" i="26" s="1"/>
  <c r="N46" i="26"/>
  <c r="O46" i="26" s="1"/>
  <c r="P159" i="26" a="1"/>
  <c r="P159" i="26" s="1"/>
  <c r="N14" i="26"/>
  <c r="O14" i="26" s="1"/>
  <c r="N33" i="26"/>
  <c r="O33" i="26" s="1"/>
  <c r="N55" i="26" a="1"/>
  <c r="N55" i="26" s="1"/>
  <c r="O55" i="26" s="1"/>
  <c r="M107" i="26"/>
  <c r="N157" i="26" a="1"/>
  <c r="N157" i="26" s="1"/>
  <c r="O157" i="26" s="1"/>
  <c r="N106" i="26" a="1"/>
  <c r="N106" i="26" s="1"/>
  <c r="O106" i="26" s="1"/>
  <c r="M158" i="26"/>
  <c r="L159" i="26"/>
  <c r="K159" i="26"/>
  <c r="Q159" i="26"/>
  <c r="L108" i="26"/>
  <c r="K108" i="26"/>
  <c r="Q108" i="26"/>
  <c r="L57" i="26"/>
  <c r="K57" i="26"/>
  <c r="Q57" i="26"/>
  <c r="H160" i="26"/>
  <c r="H109" i="26"/>
  <c r="H58" i="26"/>
  <c r="P108" i="26" a="1"/>
  <c r="P108" i="26" s="1"/>
  <c r="P109" i="26" s="1" a="1"/>
  <c r="P109" i="26" s="1"/>
  <c r="M56" i="26"/>
  <c r="Q160" i="26" a="1"/>
  <c r="K58" i="26" a="1"/>
  <c r="Q58" i="26" a="1"/>
  <c r="Q109" i="26" a="1"/>
  <c r="L109" i="26" a="1"/>
  <c r="L160" i="26" a="1"/>
  <c r="K109" i="26" a="1"/>
  <c r="L58" i="26" a="1"/>
  <c r="K160" i="26" a="1"/>
  <c r="N107" i="26" l="1" a="1"/>
  <c r="N107" i="26" s="1"/>
  <c r="O107" i="26" s="1"/>
  <c r="M57" i="26"/>
  <c r="N158" i="26" a="1"/>
  <c r="N158" i="26" s="1"/>
  <c r="O158" i="26" s="1"/>
  <c r="N56" i="26" a="1"/>
  <c r="N56" i="26" s="1"/>
  <c r="O56" i="26" s="1"/>
  <c r="M108" i="26"/>
  <c r="M159" i="26"/>
  <c r="L160" i="26"/>
  <c r="K160" i="26"/>
  <c r="Q160" i="26"/>
  <c r="L58" i="26"/>
  <c r="K58" i="26"/>
  <c r="Q58" i="26"/>
  <c r="L109" i="26"/>
  <c r="K109" i="26"/>
  <c r="Q109" i="26"/>
  <c r="H161" i="26"/>
  <c r="H59" i="26"/>
  <c r="H110" i="26"/>
  <c r="P58" i="26" a="1"/>
  <c r="P58" i="26" s="1"/>
  <c r="P160" i="26" a="1"/>
  <c r="P160" i="26" s="1"/>
  <c r="L161" i="26" a="1"/>
  <c r="Q59" i="26" a="1"/>
  <c r="Q110" i="26" a="1"/>
  <c r="K59" i="26" a="1"/>
  <c r="K161" i="26" a="1"/>
  <c r="Q161" i="26" a="1"/>
  <c r="L59" i="26" a="1"/>
  <c r="K110" i="26" a="1"/>
  <c r="L110" i="26" a="1"/>
  <c r="P161" i="26" l="1" a="1"/>
  <c r="P161" i="26" s="1"/>
  <c r="P59" i="26" a="1"/>
  <c r="P59" i="26" s="1"/>
  <c r="N57" i="26" a="1"/>
  <c r="N57" i="26" s="1"/>
  <c r="O57" i="26" s="1"/>
  <c r="M109" i="26"/>
  <c r="M58" i="26"/>
  <c r="N159" i="26" a="1"/>
  <c r="N159" i="26" s="1"/>
  <c r="O159" i="26" s="1"/>
  <c r="N108" i="26" a="1"/>
  <c r="N108" i="26" s="1"/>
  <c r="O108" i="26" s="1"/>
  <c r="M160" i="26"/>
  <c r="L110" i="26"/>
  <c r="K110" i="26"/>
  <c r="Q110" i="26"/>
  <c r="L59" i="26"/>
  <c r="K59" i="26"/>
  <c r="Q59" i="26"/>
  <c r="L161" i="26"/>
  <c r="K161" i="26"/>
  <c r="Q161" i="26"/>
  <c r="H111" i="26"/>
  <c r="H60" i="26"/>
  <c r="H162" i="26"/>
  <c r="P110" i="26" a="1"/>
  <c r="P110" i="26" s="1"/>
  <c r="Q162" i="26" a="1"/>
  <c r="K111" i="26" a="1"/>
  <c r="L162" i="26" a="1"/>
  <c r="K60" i="26" a="1"/>
  <c r="L60" i="26" a="1"/>
  <c r="Q111" i="26" a="1"/>
  <c r="Q60" i="26" a="1"/>
  <c r="L111" i="26" a="1"/>
  <c r="K162" i="26" a="1"/>
  <c r="P111" i="26" l="1" a="1"/>
  <c r="P111" i="26" s="1"/>
  <c r="N109" i="26" a="1"/>
  <c r="N109" i="26" s="1"/>
  <c r="O109" i="26" s="1"/>
  <c r="N58" i="26" a="1"/>
  <c r="N58" i="26" s="1"/>
  <c r="O58" i="26" s="1"/>
  <c r="M59" i="26"/>
  <c r="M110" i="26"/>
  <c r="M161" i="26"/>
  <c r="N160" i="26" a="1"/>
  <c r="N160" i="26" s="1"/>
  <c r="O160" i="26" s="1"/>
  <c r="L162" i="26"/>
  <c r="K162" i="26"/>
  <c r="Q162" i="26"/>
  <c r="L60" i="26"/>
  <c r="K60" i="26"/>
  <c r="Q60" i="26"/>
  <c r="L111" i="26"/>
  <c r="K111" i="26"/>
  <c r="Q111" i="26"/>
  <c r="H163" i="26"/>
  <c r="H61" i="26"/>
  <c r="H112" i="26"/>
  <c r="P60" i="26" a="1"/>
  <c r="P60" i="26" s="1"/>
  <c r="P61" i="26" s="1" a="1"/>
  <c r="P61" i="26" s="1"/>
  <c r="P162" i="26" a="1"/>
  <c r="P162" i="26" s="1"/>
  <c r="K163" i="26" a="1"/>
  <c r="L163" i="26" a="1"/>
  <c r="Q61" i="26" a="1"/>
  <c r="K61" i="26" a="1"/>
  <c r="L112" i="26" a="1"/>
  <c r="K112" i="26" a="1"/>
  <c r="Q163" i="26" a="1"/>
  <c r="L61" i="26" a="1"/>
  <c r="Q112" i="26" a="1"/>
  <c r="P163" i="26" l="1" a="1"/>
  <c r="P163" i="26" s="1"/>
  <c r="N110" i="26" a="1"/>
  <c r="N110" i="26" s="1"/>
  <c r="O110" i="26" s="1"/>
  <c r="N59" i="26" a="1"/>
  <c r="N59" i="26" s="1"/>
  <c r="O59" i="26" s="1"/>
  <c r="M111" i="26"/>
  <c r="M162" i="26"/>
  <c r="N161" i="26" a="1"/>
  <c r="N161" i="26" s="1"/>
  <c r="O161" i="26" s="1"/>
  <c r="M60" i="26"/>
  <c r="L112" i="26"/>
  <c r="K112" i="26"/>
  <c r="Q112" i="26"/>
  <c r="L61" i="26"/>
  <c r="K61" i="26"/>
  <c r="Q61" i="26"/>
  <c r="L163" i="26"/>
  <c r="K163" i="26"/>
  <c r="Q163" i="26"/>
  <c r="H113" i="26"/>
  <c r="H62" i="26"/>
  <c r="P112" i="26" a="1"/>
  <c r="P112" i="26" s="1"/>
  <c r="H164" i="26"/>
  <c r="K164" i="26" a="1"/>
  <c r="Q62" i="26" a="1"/>
  <c r="K62" i="26" a="1"/>
  <c r="Q164" i="26" a="1"/>
  <c r="Q113" i="26" a="1"/>
  <c r="L113" i="26" a="1"/>
  <c r="K113" i="26" a="1"/>
  <c r="L62" i="26" a="1"/>
  <c r="L164" i="26" a="1"/>
  <c r="P113" i="26" l="1" a="1"/>
  <c r="P113" i="26" s="1"/>
  <c r="N162" i="26" a="1"/>
  <c r="N162" i="26" s="1"/>
  <c r="O162" i="26" s="1"/>
  <c r="N111" i="26" a="1"/>
  <c r="N111" i="26" s="1"/>
  <c r="O111" i="26" s="1"/>
  <c r="M163" i="26"/>
  <c r="M61" i="26"/>
  <c r="N60" i="26" a="1"/>
  <c r="N60" i="26" s="1"/>
  <c r="O60" i="26" s="1"/>
  <c r="M112" i="26"/>
  <c r="L62" i="26"/>
  <c r="K62" i="26"/>
  <c r="Q62" i="26"/>
  <c r="L113" i="26"/>
  <c r="K113" i="26"/>
  <c r="Q113" i="26"/>
  <c r="L164" i="26"/>
  <c r="K164" i="26"/>
  <c r="Q164" i="26"/>
  <c r="H63" i="26"/>
  <c r="H114" i="26"/>
  <c r="P62" i="26" a="1"/>
  <c r="P62" i="26" s="1"/>
  <c r="P63" i="26" s="1" a="1"/>
  <c r="P63" i="26" s="1"/>
  <c r="H165" i="26"/>
  <c r="P164" i="26" a="1"/>
  <c r="P164" i="26" s="1"/>
  <c r="L114" i="26" a="1"/>
  <c r="L165" i="26" a="1"/>
  <c r="K114" i="26" a="1"/>
  <c r="Q114" i="26" a="1"/>
  <c r="Q63" i="26" a="1"/>
  <c r="K165" i="26" a="1"/>
  <c r="K63" i="26" a="1"/>
  <c r="L63" i="26" a="1"/>
  <c r="Q165" i="26" a="1"/>
  <c r="P114" i="26" l="1" a="1"/>
  <c r="P114" i="26" s="1"/>
  <c r="N163" i="26" a="1"/>
  <c r="N163" i="26" s="1"/>
  <c r="O163" i="26" s="1"/>
  <c r="M62" i="26"/>
  <c r="M164" i="26"/>
  <c r="M113" i="26"/>
  <c r="N112" i="26" a="1"/>
  <c r="N112" i="26" s="1"/>
  <c r="O112" i="26" s="1"/>
  <c r="N61" i="26" a="1"/>
  <c r="N61" i="26" s="1"/>
  <c r="O61" i="26" s="1"/>
  <c r="L165" i="26"/>
  <c r="K165" i="26"/>
  <c r="Q165" i="26"/>
  <c r="L114" i="26"/>
  <c r="K114" i="26"/>
  <c r="Q114" i="26"/>
  <c r="L63" i="26"/>
  <c r="K63" i="26"/>
  <c r="Q63" i="26"/>
  <c r="P165" i="26" a="1"/>
  <c r="P165" i="26" s="1"/>
  <c r="H166" i="26"/>
  <c r="H115" i="26"/>
  <c r="H64" i="26"/>
  <c r="L115" i="26" a="1"/>
  <c r="Q166" i="26" a="1"/>
  <c r="Q64" i="26" a="1"/>
  <c r="L166" i="26" a="1"/>
  <c r="K115" i="26" a="1"/>
  <c r="K166" i="26" a="1"/>
  <c r="Q115" i="26" a="1"/>
  <c r="L64" i="26" a="1"/>
  <c r="K64" i="26" a="1"/>
  <c r="P166" i="26" l="1" a="1"/>
  <c r="P166" i="26" s="1"/>
  <c r="P115" i="26" a="1"/>
  <c r="P115" i="26" s="1"/>
  <c r="N113" i="26" a="1"/>
  <c r="N113" i="26" s="1"/>
  <c r="O113" i="26" s="1"/>
  <c r="N62" i="26" a="1"/>
  <c r="N62" i="26" s="1"/>
  <c r="O62" i="26" s="1"/>
  <c r="N164" i="26" a="1"/>
  <c r="N164" i="26" s="1"/>
  <c r="O164" i="26" s="1"/>
  <c r="M114" i="26"/>
  <c r="M165" i="26"/>
  <c r="M63" i="26"/>
  <c r="L64" i="26"/>
  <c r="K64" i="26"/>
  <c r="Q64" i="26"/>
  <c r="L115" i="26"/>
  <c r="K115" i="26"/>
  <c r="Q115" i="26"/>
  <c r="L166" i="26"/>
  <c r="K166" i="26"/>
  <c r="Q166" i="26"/>
  <c r="H65" i="26"/>
  <c r="P64" i="26" a="1"/>
  <c r="P64" i="26" s="1"/>
  <c r="P65" i="26" s="1" a="1"/>
  <c r="P65" i="26" s="1"/>
  <c r="H116" i="26"/>
  <c r="H167" i="26"/>
  <c r="Q65" i="26" a="1"/>
  <c r="L65" i="26" a="1"/>
  <c r="L167" i="26" a="1"/>
  <c r="K167" i="26" a="1"/>
  <c r="Q116" i="26" a="1"/>
  <c r="Q167" i="26" a="1"/>
  <c r="L116" i="26" a="1"/>
  <c r="K65" i="26" a="1"/>
  <c r="K116" i="26" a="1"/>
  <c r="P167" i="26" l="1" a="1"/>
  <c r="P167" i="26" s="1"/>
  <c r="P116" i="26" a="1"/>
  <c r="P116" i="26" s="1"/>
  <c r="N165" i="26" a="1"/>
  <c r="N165" i="26" s="1"/>
  <c r="O165" i="26" s="1"/>
  <c r="N114" i="26" a="1"/>
  <c r="N114" i="26" s="1"/>
  <c r="O114" i="26" s="1"/>
  <c r="N63" i="26" a="1"/>
  <c r="N63" i="26" s="1"/>
  <c r="O63" i="26" s="1"/>
  <c r="M166" i="26"/>
  <c r="M115" i="26"/>
  <c r="M64" i="26"/>
  <c r="L65" i="26"/>
  <c r="K65" i="26"/>
  <c r="Q65" i="26"/>
  <c r="L167" i="26"/>
  <c r="K167" i="26"/>
  <c r="Q167" i="26"/>
  <c r="L116" i="26"/>
  <c r="K116" i="26"/>
  <c r="Q116" i="26"/>
  <c r="H66" i="26"/>
  <c r="H168" i="26"/>
  <c r="H117" i="26"/>
  <c r="K168" i="26" a="1"/>
  <c r="L168" i="26" a="1"/>
  <c r="Q117" i="26" a="1"/>
  <c r="Q168" i="26" a="1"/>
  <c r="K117" i="26" a="1"/>
  <c r="Q66" i="26" a="1"/>
  <c r="L117" i="26" a="1"/>
  <c r="N166" i="26" a="1"/>
  <c r="L66" i="26" a="1"/>
  <c r="K66" i="26" a="1"/>
  <c r="N115" i="26" a="1"/>
  <c r="N64" i="26" a="1"/>
  <c r="P168" i="26" l="1" a="1"/>
  <c r="P168" i="26" s="1"/>
  <c r="P117" i="26" a="1"/>
  <c r="P117" i="26" s="1"/>
  <c r="M116" i="26"/>
  <c r="N166" i="26"/>
  <c r="O166" i="26" s="1"/>
  <c r="N64" i="26"/>
  <c r="O64" i="26" s="1"/>
  <c r="N115" i="26"/>
  <c r="O115" i="26" s="1"/>
  <c r="M167" i="26"/>
  <c r="M65" i="26"/>
  <c r="L66" i="26"/>
  <c r="K66" i="26"/>
  <c r="Q66" i="26"/>
  <c r="L117" i="26"/>
  <c r="K117" i="26"/>
  <c r="Q117" i="26"/>
  <c r="L168" i="26"/>
  <c r="K168" i="26"/>
  <c r="Q168" i="26"/>
  <c r="H67" i="26"/>
  <c r="P66" i="26" a="1"/>
  <c r="P66" i="26" s="1"/>
  <c r="H118" i="26"/>
  <c r="H169" i="26"/>
  <c r="L169" i="26" a="1"/>
  <c r="Q169" i="26" a="1"/>
  <c r="K67" i="26" a="1"/>
  <c r="L67" i="26" a="1"/>
  <c r="N116" i="26" a="1"/>
  <c r="K118" i="26" a="1"/>
  <c r="L118" i="26" a="1"/>
  <c r="Q118" i="26" a="1"/>
  <c r="N167" i="26" a="1"/>
  <c r="K169" i="26" a="1"/>
  <c r="Q67" i="26" a="1"/>
  <c r="N65" i="26" a="1"/>
  <c r="P169" i="26" l="1" a="1"/>
  <c r="P169" i="26" s="1"/>
  <c r="P118" i="26" a="1"/>
  <c r="P118" i="26" s="1"/>
  <c r="P67" i="26" a="1"/>
  <c r="P67" i="26" s="1"/>
  <c r="N116" i="26"/>
  <c r="O116" i="26" s="1"/>
  <c r="M66" i="26"/>
  <c r="M168" i="26"/>
  <c r="N167" i="26"/>
  <c r="O167" i="26" s="1"/>
  <c r="N65" i="26"/>
  <c r="O65" i="26" s="1"/>
  <c r="M117" i="26"/>
  <c r="L67" i="26"/>
  <c r="K67" i="26"/>
  <c r="Q67" i="26"/>
  <c r="L169" i="26"/>
  <c r="K169" i="26"/>
  <c r="Q169" i="26"/>
  <c r="L118" i="26"/>
  <c r="K118" i="26"/>
  <c r="Q118" i="26"/>
  <c r="H68" i="26"/>
  <c r="H170" i="26"/>
  <c r="H119" i="26"/>
  <c r="L170" i="26" a="1"/>
  <c r="K68" i="26" a="1"/>
  <c r="N66" i="26" a="1"/>
  <c r="K119" i="26" a="1"/>
  <c r="Q68" i="26" a="1"/>
  <c r="N117" i="26" a="1"/>
  <c r="Q119" i="26" a="1"/>
  <c r="L68" i="26" a="1"/>
  <c r="L119" i="26" a="1"/>
  <c r="Q170" i="26" a="1"/>
  <c r="K170" i="26" a="1"/>
  <c r="N168" i="26" a="1"/>
  <c r="P170" i="26" l="1" a="1"/>
  <c r="P170" i="26" s="1"/>
  <c r="M67" i="26"/>
  <c r="N67" i="26" s="1" a="1"/>
  <c r="N67" i="26" s="1"/>
  <c r="O67" i="26" s="1"/>
  <c r="N66" i="26"/>
  <c r="O66" i="26" s="1"/>
  <c r="N168" i="26"/>
  <c r="O168" i="26" s="1"/>
  <c r="M169" i="26"/>
  <c r="N117" i="26"/>
  <c r="O117" i="26" s="1"/>
  <c r="L170" i="26"/>
  <c r="K170" i="26"/>
  <c r="Q170" i="26"/>
  <c r="L68" i="26"/>
  <c r="K68" i="26"/>
  <c r="Q68" i="26"/>
  <c r="L119" i="26"/>
  <c r="K119" i="26"/>
  <c r="Q119" i="26"/>
  <c r="H171" i="26"/>
  <c r="H69" i="26"/>
  <c r="P68" i="26" a="1"/>
  <c r="P68" i="26" s="1"/>
  <c r="P69" i="26" s="1" a="1"/>
  <c r="P69" i="26" s="1"/>
  <c r="H120" i="26"/>
  <c r="P119" i="26" a="1"/>
  <c r="P119" i="26" s="1"/>
  <c r="M118" i="26"/>
  <c r="L69" i="26" a="1"/>
  <c r="Q69" i="26" a="1"/>
  <c r="Q120" i="26" a="1"/>
  <c r="K69" i="26" a="1"/>
  <c r="K171" i="26" a="1"/>
  <c r="L120" i="26" a="1"/>
  <c r="L171" i="26" a="1"/>
  <c r="Q171" i="26" a="1"/>
  <c r="K120" i="26" a="1"/>
  <c r="P171" i="26" l="1" a="1"/>
  <c r="P171" i="26" s="1"/>
  <c r="N169" i="26" a="1"/>
  <c r="N169" i="26" s="1"/>
  <c r="O169" i="26" s="1"/>
  <c r="M119" i="26"/>
  <c r="M68" i="26"/>
  <c r="N118" i="26" a="1"/>
  <c r="N118" i="26" s="1"/>
  <c r="O118" i="26" s="1"/>
  <c r="L120" i="26"/>
  <c r="K120" i="26"/>
  <c r="Q120" i="26"/>
  <c r="L69" i="26"/>
  <c r="K69" i="26"/>
  <c r="Q69" i="26"/>
  <c r="L171" i="26"/>
  <c r="K171" i="26"/>
  <c r="Q171" i="26"/>
  <c r="P120" i="26" a="1"/>
  <c r="P120" i="26" s="1"/>
  <c r="H121" i="26"/>
  <c r="H70" i="26"/>
  <c r="H172" i="26"/>
  <c r="M170" i="26"/>
  <c r="Q121" i="26" a="1"/>
  <c r="Q172" i="26" a="1"/>
  <c r="K172" i="26" a="1"/>
  <c r="K121" i="26" a="1"/>
  <c r="L121" i="26" a="1"/>
  <c r="L172" i="26" a="1"/>
  <c r="Q70" i="26" a="1"/>
  <c r="K70" i="26" a="1"/>
  <c r="L70" i="26" a="1"/>
  <c r="P172" i="26" l="1" a="1"/>
  <c r="P172" i="26" s="1"/>
  <c r="P121" i="26" a="1"/>
  <c r="P121" i="26" s="1"/>
  <c r="N68" i="26" a="1"/>
  <c r="N68" i="26" s="1"/>
  <c r="O68" i="26" s="1"/>
  <c r="N119" i="26" a="1"/>
  <c r="N119" i="26" s="1"/>
  <c r="O119" i="26" s="1"/>
  <c r="M69" i="26"/>
  <c r="M171" i="26"/>
  <c r="N170" i="26" a="1"/>
  <c r="N170" i="26" s="1"/>
  <c r="O170" i="26" s="1"/>
  <c r="L172" i="26"/>
  <c r="K172" i="26"/>
  <c r="Q172" i="26"/>
  <c r="L70" i="26"/>
  <c r="K70" i="26"/>
  <c r="Q70" i="26"/>
  <c r="L121" i="26"/>
  <c r="K121" i="26"/>
  <c r="Q121" i="26"/>
  <c r="H173" i="26"/>
  <c r="H71" i="26"/>
  <c r="P70" i="26" a="1"/>
  <c r="P70" i="26" s="1"/>
  <c r="P71" i="26" s="1" a="1"/>
  <c r="P71" i="26" s="1"/>
  <c r="H122" i="26"/>
  <c r="M120" i="26"/>
  <c r="Q122" i="26" a="1"/>
  <c r="L71" i="26" a="1"/>
  <c r="L173" i="26" a="1"/>
  <c r="K71" i="26" a="1"/>
  <c r="L122" i="26" a="1"/>
  <c r="K173" i="26" a="1"/>
  <c r="K122" i="26" a="1"/>
  <c r="Q71" i="26" a="1"/>
  <c r="Q173" i="26" a="1"/>
  <c r="P173" i="26" l="1" a="1"/>
  <c r="P173" i="26" s="1"/>
  <c r="P122" i="26" a="1"/>
  <c r="P122" i="26" s="1"/>
  <c r="N69" i="26" a="1"/>
  <c r="N69" i="26" s="1"/>
  <c r="O69" i="26" s="1"/>
  <c r="N171" i="26" a="1"/>
  <c r="N171" i="26" s="1"/>
  <c r="O171" i="26" s="1"/>
  <c r="M70" i="26"/>
  <c r="M121" i="26"/>
  <c r="N120" i="26" a="1"/>
  <c r="N120" i="26" s="1"/>
  <c r="O120" i="26" s="1"/>
  <c r="L71" i="26"/>
  <c r="K71" i="26"/>
  <c r="Q71" i="26"/>
  <c r="L173" i="26"/>
  <c r="K173" i="26"/>
  <c r="Q173" i="26"/>
  <c r="L122" i="26"/>
  <c r="K122" i="26"/>
  <c r="Q122" i="26"/>
  <c r="H72" i="26"/>
  <c r="H174" i="26"/>
  <c r="H123" i="26"/>
  <c r="M172" i="26"/>
  <c r="K123" i="26" a="1"/>
  <c r="K72" i="26" a="1"/>
  <c r="K174" i="26" a="1"/>
  <c r="Q72" i="26" a="1"/>
  <c r="L72" i="26" a="1"/>
  <c r="L123" i="26" a="1"/>
  <c r="Q174" i="26" a="1"/>
  <c r="L174" i="26" a="1"/>
  <c r="Q123" i="26" a="1"/>
  <c r="P174" i="26" l="1" a="1"/>
  <c r="P174" i="26" s="1"/>
  <c r="N121" i="26" a="1"/>
  <c r="N121" i="26" s="1"/>
  <c r="O121" i="26" s="1"/>
  <c r="N70" i="26" a="1"/>
  <c r="N70" i="26" s="1"/>
  <c r="O70" i="26" s="1"/>
  <c r="M173" i="26"/>
  <c r="M122" i="26"/>
  <c r="N172" i="26" a="1"/>
  <c r="N172" i="26" s="1"/>
  <c r="O172" i="26" s="1"/>
  <c r="L123" i="26"/>
  <c r="K123" i="26"/>
  <c r="Q123" i="26"/>
  <c r="L174" i="26"/>
  <c r="K174" i="26"/>
  <c r="Q174" i="26"/>
  <c r="L72" i="26"/>
  <c r="K72" i="26"/>
  <c r="Q72" i="26"/>
  <c r="H124" i="26"/>
  <c r="H175" i="26"/>
  <c r="H73" i="26"/>
  <c r="P72" i="26" a="1"/>
  <c r="P72" i="26" s="1"/>
  <c r="P73" i="26" s="1" a="1"/>
  <c r="P73" i="26" s="1"/>
  <c r="P123" i="26" a="1"/>
  <c r="P123" i="26" s="1"/>
  <c r="P124" i="26" s="1" a="1"/>
  <c r="P124" i="26" s="1"/>
  <c r="M71" i="26"/>
  <c r="L73" i="26" a="1"/>
  <c r="K124" i="26" a="1"/>
  <c r="Q73" i="26" a="1"/>
  <c r="Q124" i="26" a="1"/>
  <c r="Q175" i="26" a="1"/>
  <c r="L124" i="26" a="1"/>
  <c r="K175" i="26" a="1"/>
  <c r="L175" i="26" a="1"/>
  <c r="K73" i="26" a="1"/>
  <c r="M174" i="26" l="1"/>
  <c r="N174" i="26" s="1" a="1"/>
  <c r="N174" i="26" s="1"/>
  <c r="O174" i="26" s="1"/>
  <c r="N173" i="26" a="1"/>
  <c r="N173" i="26" s="1"/>
  <c r="O173" i="26" s="1"/>
  <c r="M72" i="26"/>
  <c r="N71" i="26" a="1"/>
  <c r="N71" i="26" s="1"/>
  <c r="O71" i="26" s="1"/>
  <c r="N122" i="26" a="1"/>
  <c r="N122" i="26" s="1"/>
  <c r="O122" i="26" s="1"/>
  <c r="L73" i="26"/>
  <c r="K73" i="26"/>
  <c r="Q73" i="26"/>
  <c r="L175" i="26"/>
  <c r="K175" i="26"/>
  <c r="Q175" i="26"/>
  <c r="L124" i="26"/>
  <c r="K124" i="26"/>
  <c r="Q124" i="26"/>
  <c r="H74" i="26"/>
  <c r="P74" i="26" s="1" a="1"/>
  <c r="P74" i="26" s="1"/>
  <c r="H176" i="26"/>
  <c r="H125" i="26"/>
  <c r="P175" i="26" a="1"/>
  <c r="P175" i="26" s="1"/>
  <c r="M123" i="26"/>
  <c r="Q74" i="26" a="1"/>
  <c r="K125" i="26" a="1"/>
  <c r="K176" i="26" a="1"/>
  <c r="L125" i="26" a="1"/>
  <c r="K74" i="26" a="1"/>
  <c r="Q125" i="26" a="1"/>
  <c r="Q176" i="26" a="1"/>
  <c r="L176" i="26" a="1"/>
  <c r="L74" i="26" a="1"/>
  <c r="M124" i="26" l="1"/>
  <c r="P176" i="26" a="1"/>
  <c r="P176" i="26" s="1"/>
  <c r="M175" i="26"/>
  <c r="N123" i="26" a="1"/>
  <c r="N123" i="26" s="1"/>
  <c r="O123" i="26" s="1"/>
  <c r="N72" i="26" a="1"/>
  <c r="N72" i="26" s="1"/>
  <c r="O72" i="26" s="1"/>
  <c r="L125" i="26"/>
  <c r="K125" i="26"/>
  <c r="Q125" i="26"/>
  <c r="L176" i="26"/>
  <c r="K176" i="26"/>
  <c r="Q176" i="26"/>
  <c r="L74" i="26"/>
  <c r="K74" i="26"/>
  <c r="Q74" i="26"/>
  <c r="H126" i="26"/>
  <c r="H177" i="26"/>
  <c r="H75" i="26"/>
  <c r="P75" i="26" s="1" a="1"/>
  <c r="P75" i="26" s="1"/>
  <c r="P125" i="26" a="1"/>
  <c r="P125" i="26" s="1"/>
  <c r="M73" i="26"/>
  <c r="Q126" i="26" a="1"/>
  <c r="Q177" i="26" a="1"/>
  <c r="Q75" i="26" a="1"/>
  <c r="K75" i="26" a="1"/>
  <c r="L177" i="26" a="1"/>
  <c r="K177" i="26" a="1"/>
  <c r="L75" i="26" a="1"/>
  <c r="K126" i="26" a="1"/>
  <c r="L126" i="26" a="1"/>
  <c r="P126" i="26" l="1" a="1"/>
  <c r="P126" i="26" s="1"/>
  <c r="N175" i="26" a="1"/>
  <c r="N175" i="26" s="1"/>
  <c r="O175" i="26" s="1"/>
  <c r="N124" i="26" a="1"/>
  <c r="N124" i="26" s="1"/>
  <c r="O124" i="26" s="1"/>
  <c r="M74" i="26"/>
  <c r="M176" i="26"/>
  <c r="N73" i="26" a="1"/>
  <c r="N73" i="26" s="1"/>
  <c r="O73" i="26" s="1"/>
  <c r="L75" i="26"/>
  <c r="K75" i="26"/>
  <c r="M75" i="26" s="1"/>
  <c r="Q75" i="26"/>
  <c r="L177" i="26"/>
  <c r="K177" i="26"/>
  <c r="M177" i="26" s="1"/>
  <c r="Q177" i="26"/>
  <c r="L126" i="26"/>
  <c r="K126" i="26"/>
  <c r="M126" i="26" s="1"/>
  <c r="Q126" i="26"/>
  <c r="H76" i="26"/>
  <c r="P76" i="26" s="1" a="1"/>
  <c r="P76" i="26" s="1"/>
  <c r="H178" i="26"/>
  <c r="H127" i="26"/>
  <c r="P177" i="26" a="1"/>
  <c r="P177" i="26" s="1"/>
  <c r="P178" i="26" s="1" a="1"/>
  <c r="P178" i="26" s="1"/>
  <c r="M125" i="26"/>
  <c r="Q127" i="26" a="1"/>
  <c r="L76" i="26" a="1"/>
  <c r="L127" i="26" a="1"/>
  <c r="K178" i="26" a="1"/>
  <c r="L178" i="26" a="1"/>
  <c r="Q178" i="26" a="1"/>
  <c r="K76" i="26" a="1"/>
  <c r="Q76" i="26" a="1"/>
  <c r="K127" i="26" a="1"/>
  <c r="N176" i="26" l="1" a="1"/>
  <c r="N176" i="26" s="1"/>
  <c r="O176" i="26" s="1"/>
  <c r="N74" i="26" a="1"/>
  <c r="N74" i="26" s="1"/>
  <c r="O74" i="26" s="1"/>
  <c r="N125" i="26" a="1"/>
  <c r="N125" i="26" s="1"/>
  <c r="O125" i="26" s="1"/>
  <c r="N75" i="26" a="1"/>
  <c r="N75" i="26" s="1"/>
  <c r="O75" i="26" s="1"/>
  <c r="L127" i="26"/>
  <c r="K127" i="26"/>
  <c r="Q127" i="26"/>
  <c r="L178" i="26"/>
  <c r="K178" i="26"/>
  <c r="Q178" i="26"/>
  <c r="L76" i="26"/>
  <c r="K76" i="26"/>
  <c r="Q76" i="26"/>
  <c r="N126" i="26" a="1"/>
  <c r="N126" i="26" s="1"/>
  <c r="O126" i="26" s="1"/>
  <c r="N177" i="26" a="1"/>
  <c r="N177" i="26" s="1"/>
  <c r="O177" i="26" s="1"/>
  <c r="H128" i="26"/>
  <c r="H179" i="26"/>
  <c r="P127" i="26" a="1"/>
  <c r="P127" i="26" s="1"/>
  <c r="H77" i="26"/>
  <c r="P77" i="26" s="1" a="1"/>
  <c r="P77" i="26" s="1"/>
  <c r="L128" i="26" a="1"/>
  <c r="K128" i="26" a="1"/>
  <c r="L77" i="26" a="1"/>
  <c r="L179" i="26" a="1"/>
  <c r="K77" i="26" a="1"/>
  <c r="Q77" i="26" a="1"/>
  <c r="K179" i="26" a="1"/>
  <c r="Q128" i="26" a="1"/>
  <c r="Q179" i="26" a="1"/>
  <c r="P128" i="26" l="1" a="1"/>
  <c r="P128" i="26" s="1"/>
  <c r="M178" i="26"/>
  <c r="M76" i="26"/>
  <c r="L179" i="26"/>
  <c r="K179" i="26"/>
  <c r="Q179" i="26"/>
  <c r="L128" i="26"/>
  <c r="K128" i="26"/>
  <c r="Q128" i="26"/>
  <c r="L77" i="26"/>
  <c r="K77" i="26"/>
  <c r="Q77" i="26"/>
  <c r="H180" i="26"/>
  <c r="H129" i="26"/>
  <c r="P179" i="26" a="1"/>
  <c r="P179" i="26" s="1"/>
  <c r="P180" i="26" s="1" a="1"/>
  <c r="P180" i="26" s="1"/>
  <c r="H78" i="26"/>
  <c r="M127" i="26"/>
  <c r="Q180" i="26" a="1"/>
  <c r="L129" i="26" a="1"/>
  <c r="K78" i="26" a="1"/>
  <c r="Q129" i="26" a="1"/>
  <c r="L78" i="26" a="1"/>
  <c r="K129" i="26" a="1"/>
  <c r="K180" i="26" a="1"/>
  <c r="L180" i="26" a="1"/>
  <c r="Q78" i="26" a="1"/>
  <c r="M128" i="26" l="1"/>
  <c r="N128" i="26" s="1" a="1"/>
  <c r="N128" i="26" s="1"/>
  <c r="O128" i="26" s="1"/>
  <c r="N178" i="26" a="1"/>
  <c r="N178" i="26" s="1"/>
  <c r="O178" i="26" s="1"/>
  <c r="M77" i="26"/>
  <c r="N76" i="26" a="1"/>
  <c r="N76" i="26" s="1"/>
  <c r="O76" i="26" s="1"/>
  <c r="N127" i="26" a="1"/>
  <c r="N127" i="26" s="1"/>
  <c r="O127" i="26" s="1"/>
  <c r="L129" i="26"/>
  <c r="K129" i="26"/>
  <c r="Q129" i="26"/>
  <c r="L180" i="26"/>
  <c r="K180" i="26"/>
  <c r="Q180" i="26"/>
  <c r="L78" i="26"/>
  <c r="K78" i="26"/>
  <c r="Q78" i="26"/>
  <c r="H130" i="26"/>
  <c r="P129" i="26" a="1"/>
  <c r="P129" i="26" s="1"/>
  <c r="P130" i="26" s="1" a="1"/>
  <c r="P130" i="26" s="1"/>
  <c r="H181" i="26"/>
  <c r="H79" i="26"/>
  <c r="P78" i="26" a="1"/>
  <c r="P78" i="26" s="1"/>
  <c r="M179" i="26"/>
  <c r="K181" i="26" a="1"/>
  <c r="K79" i="26" a="1"/>
  <c r="Q181" i="26" a="1"/>
  <c r="Q130" i="26" a="1"/>
  <c r="Q79" i="26" a="1"/>
  <c r="K130" i="26" a="1"/>
  <c r="L181" i="26" a="1"/>
  <c r="L79" i="26" a="1"/>
  <c r="L130" i="26" a="1"/>
  <c r="P79" i="26" l="1" a="1"/>
  <c r="P79" i="26" s="1"/>
  <c r="N77" i="26" a="1"/>
  <c r="N77" i="26" s="1"/>
  <c r="O77" i="26" s="1"/>
  <c r="M78" i="26"/>
  <c r="M180" i="26"/>
  <c r="N179" i="26" a="1"/>
  <c r="N179" i="26" s="1"/>
  <c r="O179" i="26" s="1"/>
  <c r="L130" i="26"/>
  <c r="K130" i="26"/>
  <c r="Q130" i="26"/>
  <c r="L79" i="26"/>
  <c r="K79" i="26"/>
  <c r="Q79" i="26"/>
  <c r="L181" i="26"/>
  <c r="K181" i="26"/>
  <c r="Q181" i="26"/>
  <c r="H131" i="26"/>
  <c r="H80" i="26"/>
  <c r="H182" i="26"/>
  <c r="P181" i="26" a="1"/>
  <c r="P181" i="26" s="1"/>
  <c r="P182" i="26" s="1" a="1"/>
  <c r="P182" i="26" s="1"/>
  <c r="M129" i="26"/>
  <c r="K80" i="26" a="1"/>
  <c r="Q131" i="26" a="1"/>
  <c r="L131" i="26" a="1"/>
  <c r="Q80" i="26" a="1"/>
  <c r="K131" i="26" a="1"/>
  <c r="K182" i="26" a="1"/>
  <c r="Q182" i="26" a="1"/>
  <c r="L80" i="26" a="1"/>
  <c r="L182" i="26" a="1"/>
  <c r="N180" i="26" l="1" a="1"/>
  <c r="N180" i="26" s="1"/>
  <c r="O180" i="26" s="1"/>
  <c r="N78" i="26" a="1"/>
  <c r="N78" i="26" s="1"/>
  <c r="O78" i="26" s="1"/>
  <c r="M181" i="26"/>
  <c r="M79" i="26"/>
  <c r="N129" i="26" a="1"/>
  <c r="N129" i="26" s="1"/>
  <c r="O129" i="26" s="1"/>
  <c r="L131" i="26"/>
  <c r="K131" i="26"/>
  <c r="Q131" i="26"/>
  <c r="L80" i="26"/>
  <c r="K80" i="26"/>
  <c r="Q80" i="26"/>
  <c r="L182" i="26"/>
  <c r="K182" i="26"/>
  <c r="Q182" i="26"/>
  <c r="H132" i="26"/>
  <c r="H81" i="26"/>
  <c r="P131" i="26" a="1"/>
  <c r="P131" i="26" s="1"/>
  <c r="P132" i="26" s="1" a="1"/>
  <c r="P132" i="26" s="1"/>
  <c r="H183" i="26"/>
  <c r="P80" i="26" a="1"/>
  <c r="P80" i="26" s="1"/>
  <c r="P81" i="26" s="1" a="1"/>
  <c r="P81" i="26" s="1"/>
  <c r="M130" i="26"/>
  <c r="L132" i="26" a="1"/>
  <c r="Q81" i="26" a="1"/>
  <c r="K81" i="26" a="1"/>
  <c r="K183" i="26" a="1"/>
  <c r="Q183" i="26" a="1"/>
  <c r="L183" i="26" a="1"/>
  <c r="L81" i="26" a="1"/>
  <c r="K132" i="26" a="1"/>
  <c r="Q132" i="26" a="1"/>
  <c r="M80" i="26" l="1"/>
  <c r="N80" i="26" s="1" a="1"/>
  <c r="N80" i="26" s="1"/>
  <c r="O80" i="26" s="1"/>
  <c r="N79" i="26" a="1"/>
  <c r="N79" i="26" s="1"/>
  <c r="O79" i="26" s="1"/>
  <c r="N181" i="26" a="1"/>
  <c r="N181" i="26" s="1"/>
  <c r="O181" i="26" s="1"/>
  <c r="M182" i="26"/>
  <c r="M131" i="26"/>
  <c r="N130" i="26" a="1"/>
  <c r="N130" i="26" s="1"/>
  <c r="O130" i="26" s="1"/>
  <c r="L183" i="26"/>
  <c r="K183" i="26"/>
  <c r="Q183" i="26"/>
  <c r="L81" i="26"/>
  <c r="K81" i="26"/>
  <c r="Q81" i="26"/>
  <c r="L132" i="26"/>
  <c r="K132" i="26"/>
  <c r="Q132" i="26"/>
  <c r="H184" i="26"/>
  <c r="H82" i="26"/>
  <c r="P183" i="26" a="1"/>
  <c r="P183" i="26" s="1"/>
  <c r="P184" i="26" s="1" a="1"/>
  <c r="P184" i="26" s="1"/>
  <c r="H133" i="26"/>
  <c r="K184" i="26" a="1"/>
  <c r="Q184" i="26" a="1"/>
  <c r="L133" i="26" a="1"/>
  <c r="K82" i="26" a="1"/>
  <c r="Q133" i="26" a="1"/>
  <c r="L184" i="26" a="1"/>
  <c r="L82" i="26" a="1"/>
  <c r="K133" i="26" a="1"/>
  <c r="Q82" i="26" a="1"/>
  <c r="N131" i="26" l="1" a="1"/>
  <c r="N131" i="26" s="1"/>
  <c r="O131" i="26" s="1"/>
  <c r="N182" i="26" a="1"/>
  <c r="N182" i="26" s="1"/>
  <c r="O182" i="26" s="1"/>
  <c r="M132" i="26"/>
  <c r="M81" i="26"/>
  <c r="M183" i="26"/>
  <c r="L133" i="26"/>
  <c r="K133" i="26"/>
  <c r="Q133" i="26"/>
  <c r="L184" i="26"/>
  <c r="K184" i="26"/>
  <c r="Q184" i="26"/>
  <c r="L82" i="26"/>
  <c r="K82" i="26"/>
  <c r="Q82" i="26"/>
  <c r="H134" i="26"/>
  <c r="H185" i="26"/>
  <c r="H83" i="26"/>
  <c r="P133" i="26" a="1"/>
  <c r="P133" i="26" s="1"/>
  <c r="P134" i="26" s="1" a="1"/>
  <c r="P134" i="26" s="1"/>
  <c r="P82" i="26" a="1"/>
  <c r="P82" i="26" s="1"/>
  <c r="Q83" i="26" a="1"/>
  <c r="K185" i="26" a="1"/>
  <c r="L83" i="26" a="1"/>
  <c r="L185" i="26" a="1"/>
  <c r="Q185" i="26" a="1"/>
  <c r="L134" i="26" a="1"/>
  <c r="K134" i="26" a="1"/>
  <c r="K83" i="26" a="1"/>
  <c r="Q134" i="26" a="1"/>
  <c r="P83" i="26" l="1" a="1"/>
  <c r="P83" i="26" s="1"/>
  <c r="N81" i="26" a="1"/>
  <c r="N81" i="26" s="1"/>
  <c r="O81" i="26" s="1"/>
  <c r="N132" i="26" a="1"/>
  <c r="N132" i="26" s="1"/>
  <c r="O132" i="26" s="1"/>
  <c r="N183" i="26" a="1"/>
  <c r="N183" i="26" s="1"/>
  <c r="O183" i="26" s="1"/>
  <c r="M82" i="26"/>
  <c r="M133" i="26"/>
  <c r="M184" i="26"/>
  <c r="L185" i="26"/>
  <c r="K185" i="26"/>
  <c r="Q185" i="26"/>
  <c r="L134" i="26"/>
  <c r="K134" i="26"/>
  <c r="Q134" i="26"/>
  <c r="L83" i="26"/>
  <c r="K83" i="26"/>
  <c r="Q83" i="26"/>
  <c r="H186" i="26"/>
  <c r="H135" i="26"/>
  <c r="P135" i="26" s="1" a="1"/>
  <c r="P135" i="26" s="1"/>
  <c r="H84" i="26"/>
  <c r="P185" i="26" a="1"/>
  <c r="P185" i="26" s="1"/>
  <c r="P186" i="26" s="1" a="1"/>
  <c r="P186" i="26" s="1"/>
  <c r="Q84" i="26" a="1"/>
  <c r="N133" i="26" a="1"/>
  <c r="L135" i="26" a="1"/>
  <c r="L186" i="26" a="1"/>
  <c r="L84" i="26" a="1"/>
  <c r="Q186" i="26" a="1"/>
  <c r="K135" i="26" a="1"/>
  <c r="Q135" i="26" a="1"/>
  <c r="K186" i="26" a="1"/>
  <c r="K84" i="26" a="1"/>
  <c r="N82" i="26" a="1"/>
  <c r="N184" i="26" a="1"/>
  <c r="P84" i="26" l="1" a="1"/>
  <c r="P84" i="26" s="1"/>
  <c r="N82" i="26"/>
  <c r="O82" i="26" s="1"/>
  <c r="M83" i="26"/>
  <c r="N133" i="26"/>
  <c r="O133" i="26" s="1"/>
  <c r="M134" i="26"/>
  <c r="N184" i="26"/>
  <c r="O184" i="26" s="1"/>
  <c r="M185" i="26"/>
  <c r="L135" i="26"/>
  <c r="K135" i="26"/>
  <c r="Q135" i="26"/>
  <c r="L186" i="26"/>
  <c r="K186" i="26"/>
  <c r="Q186" i="26"/>
  <c r="L84" i="26"/>
  <c r="K84" i="26"/>
  <c r="Q84" i="26"/>
  <c r="H136" i="26"/>
  <c r="P136" i="26" s="1" a="1"/>
  <c r="P136" i="26" s="1"/>
  <c r="H187" i="26"/>
  <c r="H85" i="26"/>
  <c r="K85" i="26" a="1"/>
  <c r="Q187" i="26" a="1"/>
  <c r="N185" i="26" a="1"/>
  <c r="K187" i="26" a="1"/>
  <c r="L187" i="26" a="1"/>
  <c r="L136" i="26" a="1"/>
  <c r="Q85" i="26" a="1"/>
  <c r="N134" i="26" a="1"/>
  <c r="Q136" i="26" a="1"/>
  <c r="L85" i="26" a="1"/>
  <c r="N83" i="26" a="1"/>
  <c r="K136" i="26" a="1"/>
  <c r="P85" i="26" l="1" a="1"/>
  <c r="P85" i="26" s="1"/>
  <c r="N83" i="26"/>
  <c r="O83" i="26" s="1"/>
  <c r="N134" i="26"/>
  <c r="O134" i="26" s="1"/>
  <c r="M135" i="26"/>
  <c r="N185" i="26"/>
  <c r="O185" i="26" s="1"/>
  <c r="M186" i="26"/>
  <c r="L187" i="26"/>
  <c r="K187" i="26"/>
  <c r="M187" i="26" s="1"/>
  <c r="Q187" i="26"/>
  <c r="L136" i="26"/>
  <c r="K136" i="26"/>
  <c r="M136" i="26" s="1"/>
  <c r="Q136" i="26"/>
  <c r="L85" i="26"/>
  <c r="K85" i="26"/>
  <c r="M85" i="26" s="1"/>
  <c r="Q85" i="26"/>
  <c r="H188" i="26"/>
  <c r="H137" i="26"/>
  <c r="H86" i="26"/>
  <c r="P187" i="26" a="1"/>
  <c r="P187" i="26" s="1"/>
  <c r="M84" i="26"/>
  <c r="L86" i="26" a="1"/>
  <c r="Q86" i="26" a="1"/>
  <c r="L188" i="26" a="1"/>
  <c r="K137" i="26" a="1"/>
  <c r="L137" i="26" a="1"/>
  <c r="Q188" i="26" a="1"/>
  <c r="N186" i="26" a="1"/>
  <c r="K86" i="26" a="1"/>
  <c r="K188" i="26" a="1"/>
  <c r="Q137" i="26" a="1"/>
  <c r="N84" i="26" a="1"/>
  <c r="N135" i="26" a="1"/>
  <c r="N135" i="26" l="1"/>
  <c r="O135" i="26" s="1"/>
  <c r="N186" i="26"/>
  <c r="O186" i="26" s="1"/>
  <c r="N85" i="26" a="1"/>
  <c r="N85" i="26" s="1"/>
  <c r="O85" i="26" s="1"/>
  <c r="L86" i="26"/>
  <c r="K86" i="26"/>
  <c r="Q86" i="26"/>
  <c r="L188" i="26"/>
  <c r="K188" i="26"/>
  <c r="Q188" i="26"/>
  <c r="L137" i="26"/>
  <c r="K137" i="26"/>
  <c r="Q137" i="26"/>
  <c r="N84" i="26"/>
  <c r="O84" i="26" s="1"/>
  <c r="H87" i="26"/>
  <c r="H189" i="26"/>
  <c r="H138" i="26"/>
  <c r="P86" i="26" a="1"/>
  <c r="P86" i="26" s="1"/>
  <c r="N136" i="26" a="1"/>
  <c r="N136" i="26" s="1"/>
  <c r="O136" i="26" s="1"/>
  <c r="P137" i="26" a="1"/>
  <c r="P137" i="26" s="1"/>
  <c r="P138" i="26" s="1" a="1"/>
  <c r="P138" i="26" s="1"/>
  <c r="P188" i="26" a="1"/>
  <c r="P188" i="26" s="1"/>
  <c r="N187" i="26" a="1"/>
  <c r="N187" i="26" s="1"/>
  <c r="O187" i="26" s="1"/>
  <c r="L87" i="26" a="1"/>
  <c r="L138" i="26" a="1"/>
  <c r="K138" i="26" a="1"/>
  <c r="Q87" i="26" a="1"/>
  <c r="Q189" i="26" a="1"/>
  <c r="L189" i="26" a="1"/>
  <c r="K87" i="26" a="1"/>
  <c r="K189" i="26" a="1"/>
  <c r="Q138" i="26" a="1"/>
  <c r="M137" i="26" l="1"/>
  <c r="P87" i="26" a="1"/>
  <c r="P87" i="26" s="1"/>
  <c r="M188" i="26"/>
  <c r="M86" i="26"/>
  <c r="L138" i="26"/>
  <c r="K138" i="26"/>
  <c r="Q138" i="26"/>
  <c r="L189" i="26"/>
  <c r="K189" i="26"/>
  <c r="Q189" i="26"/>
  <c r="L87" i="26"/>
  <c r="K87" i="26"/>
  <c r="Q87" i="26"/>
  <c r="H139" i="26"/>
  <c r="H190" i="26"/>
  <c r="H88" i="26"/>
  <c r="P189" i="26" a="1"/>
  <c r="P189" i="26" s="1"/>
  <c r="Q88" i="26" a="1"/>
  <c r="L139" i="26" a="1"/>
  <c r="K88" i="26" a="1"/>
  <c r="K139" i="26" a="1"/>
  <c r="L88" i="26" a="1"/>
  <c r="Q190" i="26" a="1"/>
  <c r="L190" i="26" a="1"/>
  <c r="Q139" i="26" a="1"/>
  <c r="K190" i="26" a="1"/>
  <c r="P190" i="26" l="1" a="1"/>
  <c r="P190" i="26" s="1"/>
  <c r="N188" i="26" a="1"/>
  <c r="N188" i="26" s="1"/>
  <c r="O188" i="26" s="1"/>
  <c r="N137" i="26" a="1"/>
  <c r="N137" i="26" s="1"/>
  <c r="O137" i="26" s="1"/>
  <c r="M87" i="26"/>
  <c r="M189" i="26"/>
  <c r="M138" i="26"/>
  <c r="N86" i="26" a="1"/>
  <c r="N86" i="26" s="1"/>
  <c r="O86" i="26" s="1"/>
  <c r="L88" i="26"/>
  <c r="K88" i="26"/>
  <c r="Q88" i="26"/>
  <c r="L190" i="26"/>
  <c r="K190" i="26"/>
  <c r="Q190" i="26"/>
  <c r="L139" i="26"/>
  <c r="K139" i="26"/>
  <c r="Q139" i="26"/>
  <c r="H89" i="26"/>
  <c r="H191" i="26"/>
  <c r="H140" i="26"/>
  <c r="P88" i="26" a="1"/>
  <c r="P88" i="26" s="1"/>
  <c r="P89" i="26" s="1" a="1"/>
  <c r="P89" i="26" s="1"/>
  <c r="P139" i="26" a="1"/>
  <c r="P139" i="26" s="1"/>
  <c r="P140" i="26" s="1" a="1"/>
  <c r="P140" i="26" s="1"/>
  <c r="Q89" i="26" a="1"/>
  <c r="K191" i="26" a="1"/>
  <c r="L89" i="26" a="1"/>
  <c r="L191" i="26" a="1"/>
  <c r="Q191" i="26" a="1"/>
  <c r="K140" i="26" a="1"/>
  <c r="L140" i="26" a="1"/>
  <c r="Q140" i="26" a="1"/>
  <c r="K89" i="26" a="1"/>
  <c r="N138" i="26" l="1" a="1"/>
  <c r="N138" i="26" s="1"/>
  <c r="O138" i="26" s="1"/>
  <c r="N189" i="26" a="1"/>
  <c r="N189" i="26" s="1"/>
  <c r="O189" i="26" s="1"/>
  <c r="N87" i="26" a="1"/>
  <c r="N87" i="26" s="1"/>
  <c r="O87" i="26" s="1"/>
  <c r="M190" i="26"/>
  <c r="M139" i="26"/>
  <c r="M88" i="26"/>
  <c r="L89" i="26"/>
  <c r="K89" i="26"/>
  <c r="Q89" i="26"/>
  <c r="L140" i="26"/>
  <c r="K140" i="26"/>
  <c r="Q140" i="26"/>
  <c r="L191" i="26"/>
  <c r="K191" i="26"/>
  <c r="Q191" i="26"/>
  <c r="H90" i="26"/>
  <c r="P90" i="26" s="1" a="1"/>
  <c r="P90" i="26" s="1"/>
  <c r="H141" i="26"/>
  <c r="H192" i="26"/>
  <c r="P191" i="26" a="1"/>
  <c r="P191" i="26" s="1"/>
  <c r="Q141" i="26" a="1"/>
  <c r="L90" i="26" a="1"/>
  <c r="K141" i="26" a="1"/>
  <c r="K192" i="26" a="1"/>
  <c r="L141" i="26" a="1"/>
  <c r="Q192" i="26" a="1"/>
  <c r="Q90" i="26" a="1"/>
  <c r="L192" i="26" a="1"/>
  <c r="K90" i="26" a="1"/>
  <c r="N190" i="26" l="1" a="1"/>
  <c r="N190" i="26" s="1"/>
  <c r="O190" i="26" s="1"/>
  <c r="N139" i="26" a="1"/>
  <c r="N139" i="26" s="1"/>
  <c r="O139" i="26" s="1"/>
  <c r="M89" i="26"/>
  <c r="P192" i="26" a="1"/>
  <c r="P192" i="26" s="1"/>
  <c r="M191" i="26"/>
  <c r="N88" i="26" a="1"/>
  <c r="N88" i="26" s="1"/>
  <c r="O88" i="26" s="1"/>
  <c r="M140" i="26"/>
  <c r="L192" i="26"/>
  <c r="K192" i="26"/>
  <c r="Q192" i="26"/>
  <c r="L141" i="26"/>
  <c r="K141" i="26"/>
  <c r="Q141" i="26"/>
  <c r="L90" i="26"/>
  <c r="K90" i="26"/>
  <c r="Q90" i="26"/>
  <c r="H193" i="26"/>
  <c r="H142" i="26"/>
  <c r="P141" i="26" a="1"/>
  <c r="P141" i="26" s="1"/>
  <c r="H91" i="26"/>
  <c r="P91" i="26" s="1" a="1"/>
  <c r="P91" i="26" s="1"/>
  <c r="K193" i="26" a="1"/>
  <c r="K91" i="26" a="1"/>
  <c r="L142" i="26" a="1"/>
  <c r="L193" i="26" a="1"/>
  <c r="Q142" i="26" a="1"/>
  <c r="K142" i="26" a="1"/>
  <c r="L91" i="26" a="1"/>
  <c r="Q193" i="26" a="1"/>
  <c r="Q91" i="26" a="1"/>
  <c r="P142" i="26" l="1" a="1"/>
  <c r="P142" i="26" s="1"/>
  <c r="N89" i="26" a="1"/>
  <c r="N89" i="26" s="1"/>
  <c r="O89" i="26" s="1"/>
  <c r="N191" i="26" a="1"/>
  <c r="N191" i="26" s="1"/>
  <c r="O191" i="26" s="1"/>
  <c r="M90" i="26"/>
  <c r="M141" i="26"/>
  <c r="N140" i="26" a="1"/>
  <c r="N140" i="26" s="1"/>
  <c r="O140" i="26" s="1"/>
  <c r="M192" i="26"/>
  <c r="L142" i="26"/>
  <c r="K142" i="26"/>
  <c r="Q142" i="26"/>
  <c r="L193" i="26"/>
  <c r="K193" i="26"/>
  <c r="Q193" i="26"/>
  <c r="L91" i="26"/>
  <c r="K91" i="26"/>
  <c r="Q91" i="26"/>
  <c r="H143" i="26"/>
  <c r="H194" i="26"/>
  <c r="H92" i="26"/>
  <c r="P193" i="26" a="1"/>
  <c r="P193" i="26" s="1"/>
  <c r="L92" i="26" a="1"/>
  <c r="Q143" i="26" a="1"/>
  <c r="K143" i="26" a="1"/>
  <c r="K92" i="26" a="1"/>
  <c r="L194" i="26" a="1"/>
  <c r="Q194" i="26" a="1"/>
  <c r="K194" i="26" a="1"/>
  <c r="L143" i="26" a="1"/>
  <c r="Q92" i="26" a="1"/>
  <c r="P194" i="26" l="1" a="1"/>
  <c r="P194" i="26" s="1"/>
  <c r="N141" i="26" a="1"/>
  <c r="N141" i="26" s="1"/>
  <c r="O141" i="26" s="1"/>
  <c r="N90" i="26" a="1"/>
  <c r="N90" i="26" s="1"/>
  <c r="O90" i="26" s="1"/>
  <c r="M91" i="26"/>
  <c r="M193" i="26"/>
  <c r="N192" i="26" a="1"/>
  <c r="N192" i="26" s="1"/>
  <c r="O192" i="26" s="1"/>
  <c r="M142" i="26"/>
  <c r="L194" i="26"/>
  <c r="K194" i="26"/>
  <c r="Q194" i="26"/>
  <c r="L143" i="26"/>
  <c r="K143" i="26"/>
  <c r="Q143" i="26"/>
  <c r="L92" i="26"/>
  <c r="K92" i="26"/>
  <c r="Q92" i="26"/>
  <c r="H195" i="26"/>
  <c r="H144" i="26"/>
  <c r="P143" i="26" a="1"/>
  <c r="P143" i="26" s="1"/>
  <c r="P144" i="26" s="1" a="1"/>
  <c r="P144" i="26" s="1"/>
  <c r="H93" i="26"/>
  <c r="P92" i="26" a="1"/>
  <c r="P92" i="26" s="1"/>
  <c r="P93" i="26" s="1" a="1"/>
  <c r="P93" i="26" s="1"/>
  <c r="Q144" i="26" a="1"/>
  <c r="K195" i="26" a="1"/>
  <c r="Q93" i="26" a="1"/>
  <c r="L93" i="26" a="1"/>
  <c r="Q195" i="26" a="1"/>
  <c r="K93" i="26" a="1"/>
  <c r="L195" i="26" a="1"/>
  <c r="L144" i="26" a="1"/>
  <c r="K144" i="26" a="1"/>
  <c r="N91" i="26" l="1" a="1"/>
  <c r="N91" i="26" s="1"/>
  <c r="O91" i="26" s="1"/>
  <c r="N193" i="26" a="1"/>
  <c r="N193" i="26" s="1"/>
  <c r="O193" i="26" s="1"/>
  <c r="M143" i="26"/>
  <c r="M92" i="26"/>
  <c r="N142" i="26" a="1"/>
  <c r="N142" i="26" s="1"/>
  <c r="O142" i="26" s="1"/>
  <c r="M194" i="26"/>
  <c r="L93" i="26"/>
  <c r="K93" i="26"/>
  <c r="M93" i="26" s="1"/>
  <c r="Q93" i="26"/>
  <c r="L144" i="26"/>
  <c r="K144" i="26"/>
  <c r="M144" i="26" s="1"/>
  <c r="Q144" i="26"/>
  <c r="L195" i="26"/>
  <c r="K195" i="26"/>
  <c r="M195" i="26" s="1"/>
  <c r="Q195" i="26"/>
  <c r="H94" i="26"/>
  <c r="H145" i="26"/>
  <c r="P145" i="26" s="1" a="1"/>
  <c r="P145" i="26" s="1"/>
  <c r="H196" i="26"/>
  <c r="P195" i="26" a="1"/>
  <c r="P195" i="26" s="1"/>
  <c r="P196" i="26" s="1" a="1"/>
  <c r="P196" i="26" s="1"/>
  <c r="Q145" i="26" a="1"/>
  <c r="K145" i="26" a="1"/>
  <c r="K196" i="26" a="1"/>
  <c r="Q94" i="26" a="1"/>
  <c r="Q196" i="26" a="1"/>
  <c r="L196" i="26" a="1"/>
  <c r="L145" i="26" a="1"/>
  <c r="L94" i="26" a="1"/>
  <c r="K94" i="26" a="1"/>
  <c r="N92" i="26" l="1" a="1"/>
  <c r="N92" i="26" s="1"/>
  <c r="O92" i="26" s="1"/>
  <c r="N143" i="26" a="1"/>
  <c r="N143" i="26" s="1"/>
  <c r="O143" i="26" s="1"/>
  <c r="N194" i="26" a="1"/>
  <c r="N194" i="26" s="1"/>
  <c r="O194" i="26" s="1"/>
  <c r="L196" i="26"/>
  <c r="K196" i="26"/>
  <c r="Q196" i="26"/>
  <c r="L145" i="26"/>
  <c r="K145" i="26"/>
  <c r="Q145" i="26"/>
  <c r="L94" i="26"/>
  <c r="K94" i="26"/>
  <c r="Q94" i="26"/>
  <c r="N195" i="26" a="1"/>
  <c r="N195" i="26" s="1"/>
  <c r="O195" i="26" s="1"/>
  <c r="N144" i="26" a="1"/>
  <c r="N144" i="26" s="1"/>
  <c r="O144" i="26" s="1"/>
  <c r="H197" i="26"/>
  <c r="P197" i="26" s="1" a="1"/>
  <c r="P197" i="26" s="1"/>
  <c r="H146" i="26"/>
  <c r="H95" i="26"/>
  <c r="P94" i="26" a="1"/>
  <c r="P94" i="26" s="1"/>
  <c r="N93" i="26" a="1"/>
  <c r="N93" i="26" s="1"/>
  <c r="O93" i="26" s="1"/>
  <c r="Q146" i="26" a="1"/>
  <c r="Q197" i="26" a="1"/>
  <c r="K146" i="26" a="1"/>
  <c r="Q95" i="26" a="1"/>
  <c r="L95" i="26" a="1"/>
  <c r="L197" i="26" a="1"/>
  <c r="K197" i="26" a="1"/>
  <c r="K95" i="26" a="1"/>
  <c r="L146" i="26" a="1"/>
  <c r="M94" i="26" l="1"/>
  <c r="N94" i="26" s="1" a="1"/>
  <c r="N94" i="26" s="1"/>
  <c r="O94" i="26" s="1"/>
  <c r="M196" i="26"/>
  <c r="N196" i="26" s="1" a="1"/>
  <c r="N196" i="26" s="1"/>
  <c r="O196" i="26" s="1"/>
  <c r="M145" i="26"/>
  <c r="N145" i="26" s="1" a="1"/>
  <c r="N145" i="26" s="1"/>
  <c r="O145" i="26" s="1"/>
  <c r="L95" i="26"/>
  <c r="K95" i="26"/>
  <c r="M95" i="26" s="1"/>
  <c r="Q95" i="26"/>
  <c r="L146" i="26"/>
  <c r="K146" i="26"/>
  <c r="M146" i="26" s="1"/>
  <c r="Q146" i="26"/>
  <c r="L197" i="26"/>
  <c r="K197" i="26"/>
  <c r="M197" i="26" s="1"/>
  <c r="Q197" i="26"/>
  <c r="H96" i="26"/>
  <c r="H147" i="26"/>
  <c r="H198" i="26"/>
  <c r="P146" i="26" a="1"/>
  <c r="P146" i="26" s="1"/>
  <c r="P95" i="26" a="1"/>
  <c r="P95" i="26" s="1"/>
  <c r="L96" i="26" a="1"/>
  <c r="Q198" i="26" a="1"/>
  <c r="Q96" i="26" a="1"/>
  <c r="L147" i="26" a="1"/>
  <c r="Q147" i="26" a="1"/>
  <c r="L198" i="26" a="1"/>
  <c r="K198" i="26" a="1"/>
  <c r="K147" i="26" a="1"/>
  <c r="K96" i="26" a="1"/>
  <c r="P147" i="26" l="1" a="1"/>
  <c r="P147" i="26" s="1"/>
  <c r="L198" i="26"/>
  <c r="K198" i="26"/>
  <c r="Q198" i="26"/>
  <c r="L147" i="26"/>
  <c r="K147" i="26"/>
  <c r="Q147" i="26"/>
  <c r="L96" i="26"/>
  <c r="K96" i="26"/>
  <c r="Q96" i="26"/>
  <c r="H199" i="26"/>
  <c r="H148" i="26"/>
  <c r="H97" i="26"/>
  <c r="P198" i="26" a="1"/>
  <c r="P198" i="26" s="1"/>
  <c r="P199" i="26" s="1" a="1"/>
  <c r="P199" i="26" s="1"/>
  <c r="P96" i="26" a="1"/>
  <c r="P96" i="26" s="1"/>
  <c r="N146" i="26" a="1"/>
  <c r="N95" i="26" a="1"/>
  <c r="N197" i="26" a="1"/>
  <c r="K97" i="26" a="1"/>
  <c r="L148" i="26" a="1"/>
  <c r="L97" i="26" a="1"/>
  <c r="Q148" i="26" a="1"/>
  <c r="Q97" i="26" a="1"/>
  <c r="K148" i="26" a="1"/>
  <c r="Q199" i="26" a="1"/>
  <c r="K199" i="26" a="1"/>
  <c r="L199" i="26" a="1"/>
  <c r="M147" i="26" l="1"/>
  <c r="N147" i="26" s="1" a="1"/>
  <c r="N147" i="26" s="1"/>
  <c r="O147" i="26" s="1"/>
  <c r="M198" i="26"/>
  <c r="N198" i="26" s="1" a="1"/>
  <c r="N198" i="26" s="1"/>
  <c r="O198" i="26" s="1"/>
  <c r="M96" i="26"/>
  <c r="N96" i="26" s="1" a="1"/>
  <c r="N96" i="26" s="1"/>
  <c r="O96" i="26" s="1"/>
  <c r="N197" i="26"/>
  <c r="O197" i="26" s="1"/>
  <c r="N95" i="26"/>
  <c r="O95" i="26" s="1"/>
  <c r="N146" i="26"/>
  <c r="O146" i="26" s="1"/>
  <c r="P148" i="26" a="1"/>
  <c r="P148" i="26" s="1"/>
  <c r="L97" i="26"/>
  <c r="K97" i="26"/>
  <c r="Q97" i="26"/>
  <c r="L148" i="26"/>
  <c r="K148" i="26"/>
  <c r="Q148" i="26"/>
  <c r="L199" i="26"/>
  <c r="K199" i="26"/>
  <c r="Q199" i="26"/>
  <c r="H98" i="26"/>
  <c r="H149" i="26"/>
  <c r="H200" i="26"/>
  <c r="P97" i="26" a="1"/>
  <c r="P97" i="26" s="1"/>
  <c r="Q200" i="26" a="1"/>
  <c r="K98" i="26" a="1"/>
  <c r="Q98" i="26" a="1"/>
  <c r="Q149" i="26" a="1"/>
  <c r="L98" i="26" a="1"/>
  <c r="K200" i="26" a="1"/>
  <c r="L200" i="26" a="1"/>
  <c r="L149" i="26" a="1"/>
  <c r="K149" i="26" a="1"/>
  <c r="M199" i="26" l="1"/>
  <c r="N199" i="26" s="1" a="1"/>
  <c r="M148" i="26"/>
  <c r="N148" i="26" s="1" a="1"/>
  <c r="M97" i="26"/>
  <c r="N97" i="26" s="1" a="1"/>
  <c r="P98" i="26" a="1"/>
  <c r="P98" i="26" s="1"/>
  <c r="L149" i="26"/>
  <c r="K149" i="26"/>
  <c r="Q149" i="26"/>
  <c r="L200" i="26"/>
  <c r="K200" i="26"/>
  <c r="Q200" i="26"/>
  <c r="L98" i="26"/>
  <c r="K98" i="26"/>
  <c r="Q98" i="26"/>
  <c r="H150" i="26"/>
  <c r="H201" i="26"/>
  <c r="P149" i="26" a="1"/>
  <c r="P149" i="26" s="1"/>
  <c r="P150" i="26" s="1" a="1"/>
  <c r="P150" i="26" s="1"/>
  <c r="H99" i="26"/>
  <c r="P200" i="26" a="1"/>
  <c r="P200" i="26" s="1"/>
  <c r="P201" i="26" s="1" a="1"/>
  <c r="P201" i="26" s="1"/>
  <c r="L99" i="26" a="1"/>
  <c r="Q201" i="26" a="1"/>
  <c r="K99" i="26" a="1"/>
  <c r="L201" i="26" a="1"/>
  <c r="Q150" i="26" a="1"/>
  <c r="K150" i="26" a="1"/>
  <c r="L150" i="26" a="1"/>
  <c r="Q99" i="26" a="1"/>
  <c r="K201" i="26" a="1"/>
  <c r="M200" i="26" l="1"/>
  <c r="N200" i="26" s="1" a="1"/>
  <c r="M149" i="26"/>
  <c r="N149" i="26" s="1" a="1"/>
  <c r="N148" i="26"/>
  <c r="O148" i="26" s="1"/>
  <c r="N199" i="26"/>
  <c r="O199" i="26" s="1"/>
  <c r="N97" i="26"/>
  <c r="O97" i="26" s="1"/>
  <c r="M98" i="26"/>
  <c r="N98" i="26" s="1" a="1"/>
  <c r="L99" i="26"/>
  <c r="K99" i="26"/>
  <c r="M99" i="26" s="1"/>
  <c r="Q99" i="26"/>
  <c r="L150" i="26"/>
  <c r="K150" i="26"/>
  <c r="M150" i="26" s="1"/>
  <c r="Q150" i="26"/>
  <c r="L201" i="26"/>
  <c r="K201" i="26"/>
  <c r="M201" i="26" s="1"/>
  <c r="Q201" i="26"/>
  <c r="H100" i="26"/>
  <c r="H151" i="26"/>
  <c r="P151" i="26" s="1" a="1"/>
  <c r="P151" i="26" s="1"/>
  <c r="H202" i="26"/>
  <c r="P202" i="26" s="1" a="1"/>
  <c r="P202" i="26" s="1"/>
  <c r="P99" i="26" a="1"/>
  <c r="P99" i="26" s="1"/>
  <c r="L100" i="26" a="1"/>
  <c r="K151" i="26" a="1"/>
  <c r="Q151" i="26" a="1"/>
  <c r="K202" i="26" a="1"/>
  <c r="L202" i="26" a="1"/>
  <c r="L151" i="26" a="1"/>
  <c r="Q202" i="26" a="1"/>
  <c r="Q100" i="26" a="1"/>
  <c r="K100" i="26" a="1"/>
  <c r="N200" i="26" l="1"/>
  <c r="O200" i="26" s="1"/>
  <c r="N149" i="26"/>
  <c r="O149" i="26" s="1"/>
  <c r="N98" i="26"/>
  <c r="O98" i="26" s="1"/>
  <c r="L202" i="26"/>
  <c r="K202" i="26"/>
  <c r="Q202" i="26"/>
  <c r="L151" i="26"/>
  <c r="K151" i="26"/>
  <c r="Q151" i="26"/>
  <c r="L100" i="26"/>
  <c r="K100" i="26"/>
  <c r="Q100" i="26"/>
  <c r="N150" i="26" a="1"/>
  <c r="N150" i="26" s="1"/>
  <c r="O150" i="26" s="1"/>
  <c r="H203" i="26"/>
  <c r="N201" i="26" a="1"/>
  <c r="N201" i="26" s="1"/>
  <c r="O201" i="26" s="1"/>
  <c r="H152" i="26"/>
  <c r="P152" i="26" s="1" a="1"/>
  <c r="P152" i="26" s="1"/>
  <c r="H101" i="26"/>
  <c r="P100" i="26" a="1"/>
  <c r="P100" i="26" s="1"/>
  <c r="N99" i="26" a="1"/>
  <c r="N99" i="26" s="1"/>
  <c r="O99" i="26" s="1"/>
  <c r="L203" i="26" a="1"/>
  <c r="L152" i="26" a="1"/>
  <c r="Q203" i="26" a="1"/>
  <c r="K203" i="26" a="1"/>
  <c r="K101" i="26" a="1"/>
  <c r="L101" i="26" a="1"/>
  <c r="K152" i="26" a="1"/>
  <c r="Q101" i="26" a="1"/>
  <c r="Q152" i="26" a="1"/>
  <c r="M100" i="26" l="1"/>
  <c r="N100" i="26" s="1" a="1"/>
  <c r="N100" i="26" s="1"/>
  <c r="O100" i="26" s="1"/>
  <c r="M202" i="26"/>
  <c r="N202" i="26" s="1" a="1"/>
  <c r="N202" i="26" s="1"/>
  <c r="O202" i="26" s="1"/>
  <c r="M151" i="26"/>
  <c r="N151" i="26" s="1" a="1"/>
  <c r="N151" i="26" s="1"/>
  <c r="O151" i="26" s="1"/>
  <c r="L203" i="26"/>
  <c r="K203" i="26"/>
  <c r="M203" i="26" s="1"/>
  <c r="Q203" i="26"/>
  <c r="L101" i="26"/>
  <c r="K101" i="26"/>
  <c r="M101" i="26" s="1"/>
  <c r="Q101" i="26"/>
  <c r="L152" i="26"/>
  <c r="K152" i="26"/>
  <c r="M152" i="26" s="1"/>
  <c r="Q152" i="26"/>
  <c r="H204" i="26"/>
  <c r="H102" i="26"/>
  <c r="H153" i="26"/>
  <c r="P203" i="26" a="1"/>
  <c r="P203" i="26" s="1"/>
  <c r="P204" i="26" s="1" a="1"/>
  <c r="P204" i="26" s="1"/>
  <c r="P101" i="26" a="1"/>
  <c r="P101" i="26" s="1"/>
  <c r="Q153" i="26" a="1"/>
  <c r="K204" i="26" a="1"/>
  <c r="L153" i="26" a="1"/>
  <c r="K153" i="26" a="1"/>
  <c r="K102" i="26" a="1"/>
  <c r="L204" i="26" a="1"/>
  <c r="L102" i="26" a="1"/>
  <c r="Q204" i="26" a="1"/>
  <c r="Q102" i="26" a="1"/>
  <c r="L204" i="26" l="1"/>
  <c r="K204" i="26"/>
  <c r="Q204" i="26"/>
  <c r="L153" i="26"/>
  <c r="K153" i="26"/>
  <c r="Q153" i="26"/>
  <c r="L102" i="26"/>
  <c r="K102" i="26"/>
  <c r="Q102" i="26"/>
  <c r="N152" i="26" a="1"/>
  <c r="N152" i="26" s="1"/>
  <c r="O152" i="26" s="1"/>
  <c r="N101" i="26" a="1"/>
  <c r="N101" i="26" s="1"/>
  <c r="O101" i="26" s="1"/>
  <c r="H205" i="26"/>
  <c r="H154" i="26"/>
  <c r="H103" i="26"/>
  <c r="P153" i="26" a="1"/>
  <c r="P153" i="26" s="1"/>
  <c r="P154" i="26" s="1" a="1"/>
  <c r="P154" i="26" s="1"/>
  <c r="P102" i="26" a="1"/>
  <c r="P102" i="26" s="1"/>
  <c r="N203" i="26" a="1"/>
  <c r="N203" i="26" s="1"/>
  <c r="O203" i="26" s="1"/>
  <c r="K205" i="26" a="1"/>
  <c r="K103" i="26" a="1"/>
  <c r="Q205" i="26" a="1"/>
  <c r="L205" i="26" a="1"/>
  <c r="K154" i="26" a="1"/>
  <c r="L103" i="26" a="1"/>
  <c r="Q103" i="26" a="1"/>
  <c r="Q154" i="26" a="1"/>
  <c r="L154" i="26" a="1"/>
  <c r="M102" i="26" l="1"/>
  <c r="N102" i="26" s="1" a="1"/>
  <c r="N102" i="26" s="1"/>
  <c r="O102" i="26" s="1"/>
  <c r="M153" i="26"/>
  <c r="N153" i="26" s="1" a="1"/>
  <c r="N153" i="26" s="1"/>
  <c r="O153" i="26" s="1"/>
  <c r="M204" i="26"/>
  <c r="N204" i="26" s="1" a="1"/>
  <c r="N204" i="26" s="1"/>
  <c r="O204" i="26" s="1"/>
  <c r="L103" i="26"/>
  <c r="K103" i="26"/>
  <c r="Q103" i="26"/>
  <c r="L154" i="26"/>
  <c r="K154" i="26"/>
  <c r="Q154" i="26"/>
  <c r="L205" i="26"/>
  <c r="K205" i="26"/>
  <c r="Q205" i="26"/>
  <c r="P205" i="26" a="1"/>
  <c r="P205" i="26" s="1"/>
  <c r="P103" i="26" a="1"/>
  <c r="P103" i="26" s="1"/>
  <c r="M103" i="26" l="1"/>
  <c r="N103" i="26" s="1" a="1"/>
  <c r="M154" i="26"/>
  <c r="N154" i="26" s="1" a="1"/>
  <c r="M205" i="26"/>
  <c r="N205" i="26" s="1" a="1"/>
  <c r="N103" i="26" l="1"/>
  <c r="O103" i="26" s="1"/>
  <c r="N154" i="26"/>
  <c r="O154" i="26" s="1"/>
  <c r="N205" i="26"/>
  <c r="O20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tc={3C954DBB-6660-42C8-A93F-ABFF6F7CCFFD}</author>
  </authors>
  <commentList>
    <comment ref="A3" authorId="0" shapeId="0" xr:uid="{3C954DBB-6660-42C8-A93F-ABFF6F7CCFFD}">
      <text>
        <t>[Threaded comment]
Your version of Excel allows you to read this threaded comment; however, any edits to it will get removed if the file is opened in a newer version of Excel. Learn more: https://go.microsoft.com/fwlink/?linkid=870924
Comment:
    @Clint Dawson to hide?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Clint Dawson</author>
  </authors>
  <commentList>
    <comment ref="P50" authorId="0" shapeId="0" xr:uid="{0F927E9A-D116-460A-913A-913A64C570B7}">
      <text>
        <r>
          <rPr>
            <b/>
            <sz val="9"/>
            <color indexed="81"/>
            <rFont val="Tahoma"/>
            <charset val="1"/>
          </rPr>
          <t>Clint Dawson:</t>
        </r>
        <r>
          <rPr>
            <sz val="9"/>
            <color indexed="81"/>
            <rFont val="Tahoma"/>
            <charset val="1"/>
          </rPr>
          <t xml:space="preserve">
Should equal number of episodes of care delivered - 100% of participants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<sst xmlns="http://schemas.openxmlformats.org/spreadsheetml/2006/main" count="937" uniqueCount="346">
  <si>
    <t>Version</t>
  </si>
  <si>
    <t>Date</t>
  </si>
  <si>
    <t>Quarterly Performance Report</t>
  </si>
  <si>
    <t>Provider</t>
  </si>
  <si>
    <t>Amazing Health Factory Pty Ltd</t>
  </si>
  <si>
    <t>COM Number</t>
  </si>
  <si>
    <t>333-2B-3</t>
  </si>
  <si>
    <t>Program Name</t>
  </si>
  <si>
    <t>Low Intensity Mental Health Services</t>
  </si>
  <si>
    <t>Report Period End</t>
  </si>
  <si>
    <t>Introduction and Instructions</t>
  </si>
  <si>
    <t xml:space="preserve">Purpose: </t>
  </si>
  <si>
    <t xml:space="preserve">The purpose of this Performance Report is to track the quality and performance of services funded by Darling Downs and West Moreton PHN and includes quantitative and qualitative information sections. </t>
  </si>
  <si>
    <t>In accordance with the due dates outlined in the Schedule, Service Providers are required to complete the relevant column for the quarter against each KPI for the reporting period.  Completion of Quantitative information is not a requirement for Mental Health Contracts. Columns shaded in orange will monitor progress against annual targets and will auto calculate.  These are:                                                                                                                                                                                                                                                                                                                                                                                                                                                                                                                   
                             ●  YTD - this column will auto calculate total progress by adding the figures inputted in each of the monthly/quarterly reporting columns.
                             ●  Target - this is the annual target you are aiming to achieve against each KPI.
                             ●  Target Remains - this is the remaining number to meet your annual target. This is an auto-calculated field by 
                                   subtracting the 'YTD' figure with the 'Target'. This allows the service, and Darling Downs West Moreton PHN to monitor progress across 
                                   the annual reporting cycle.
                             ● % achieved - this column calculates the progress you have achieved as a percentage of the annual target. 
Please note there is a 200 word limit for qualitative questions and answers.
Please do not change the format of the MS Excel worksheets in the reporting template.</t>
  </si>
  <si>
    <t xml:space="preserve">Provider name: </t>
  </si>
  <si>
    <t xml:space="preserve">COM number: </t>
  </si>
  <si>
    <t xml:space="preserve">Program name: </t>
  </si>
  <si>
    <t>Report period:</t>
  </si>
  <si>
    <t>Quantitative Information</t>
  </si>
  <si>
    <t>Key Result Area</t>
  </si>
  <si>
    <t>Key Performance Indicators</t>
  </si>
  <si>
    <t>Actual</t>
  </si>
  <si>
    <r>
      <rPr>
        <b/>
        <sz val="11"/>
        <color theme="0"/>
        <rFont val="Tahoma"/>
        <family val="2"/>
      </rPr>
      <t xml:space="preserve">Q1 </t>
    </r>
    <r>
      <rPr>
        <sz val="11"/>
        <color theme="0"/>
        <rFont val="Tahoma"/>
        <family val="2"/>
      </rPr>
      <t xml:space="preserve">
(Jul-Sep)</t>
    </r>
  </si>
  <si>
    <r>
      <rPr>
        <b/>
        <sz val="11"/>
        <color theme="0"/>
        <rFont val="Tahoma"/>
        <family val="2"/>
      </rPr>
      <t xml:space="preserve">Q2 </t>
    </r>
    <r>
      <rPr>
        <sz val="11"/>
        <color theme="0"/>
        <rFont val="Tahoma"/>
        <family val="2"/>
      </rPr>
      <t xml:space="preserve">
(Oct-Dec)</t>
    </r>
  </si>
  <si>
    <r>
      <rPr>
        <b/>
        <sz val="11"/>
        <color theme="0"/>
        <rFont val="Tahoma"/>
        <family val="2"/>
      </rPr>
      <t xml:space="preserve">Q3 </t>
    </r>
    <r>
      <rPr>
        <sz val="11"/>
        <color theme="0"/>
        <rFont val="Tahoma"/>
        <family val="2"/>
      </rPr>
      <t xml:space="preserve">
(Jan-Mar)</t>
    </r>
  </si>
  <si>
    <r>
      <rPr>
        <b/>
        <sz val="11"/>
        <color theme="0"/>
        <rFont val="Tahoma"/>
        <family val="2"/>
      </rPr>
      <t xml:space="preserve">Q4 </t>
    </r>
    <r>
      <rPr>
        <sz val="11"/>
        <color theme="0"/>
        <rFont val="Tahoma"/>
        <family val="2"/>
      </rPr>
      <t xml:space="preserve">
(Apr-Jun)</t>
    </r>
  </si>
  <si>
    <t>All PHN Service Provision</t>
  </si>
  <si>
    <t>2438754875023498509248 Number of referrals received into the service</t>
  </si>
  <si>
    <t>Number of new referrals accepted into the service for the first time</t>
  </si>
  <si>
    <t xml:space="preserve">Number of clients who received a service </t>
  </si>
  <si>
    <t>Number of new Aboriginal and Torres Strait Islander People who received a service</t>
  </si>
  <si>
    <t xml:space="preserve">Number of new Culturally and Linguistically Diverse clients who received a service </t>
  </si>
  <si>
    <t>Number of new people identifying as LGBTIQA+ who received a service</t>
  </si>
  <si>
    <t>Number of new people with a disability who received a service</t>
  </si>
  <si>
    <t>Number of people receiving a service who are experiencing homelessness / or at risk of experiencing homelessness</t>
  </si>
  <si>
    <t>Number of service contacts where an interpreter was used</t>
  </si>
  <si>
    <t>Total number of hours of service provision undertaken for the period</t>
  </si>
  <si>
    <t>Average number of occasions of service delivered per client:</t>
  </si>
  <si>
    <t>Face-to-face individual sessions</t>
  </si>
  <si>
    <t>Group sessions</t>
  </si>
  <si>
    <t>Telephone or telehealth sessions</t>
  </si>
  <si>
    <t>Number of clients who have met their Support Plan goals and have exited from the service (Treatment concluded)</t>
  </si>
  <si>
    <t>Number of clients that were administratively closed (unplanned exits) from the service</t>
  </si>
  <si>
    <t>Average waiting times from referral to initial accessing service</t>
  </si>
  <si>
    <t>Number of service contacts that were not attended (DNA rates)</t>
  </si>
  <si>
    <t>Number of activities undertaken to increase community awareness/engagement for services provided</t>
  </si>
  <si>
    <t>Percentage of clients who provided feedback by completing a satisfaction/experience survey</t>
  </si>
  <si>
    <t>Percentage of clients who reported high level of satisfaction and experience with service</t>
  </si>
  <si>
    <t>Percentage of staff who have undertaken professional development activities</t>
  </si>
  <si>
    <t>Mental Health Programs</t>
  </si>
  <si>
    <t>Number of new episodes of care commenced</t>
  </si>
  <si>
    <t>Number of service contacts delivered</t>
  </si>
  <si>
    <t>Proportion of services delivered to Aboriginal and Torres Strait Islander Peoples where the services were culturally appropriate (App-2)</t>
  </si>
  <si>
    <t>Proportion of clients who receive a service contact within 7 days of referral, where the client has attempted or is at risk of suicide (App-3)</t>
  </si>
  <si>
    <t>The proportion of episodes delivered with a valid clinical outcome (K10 or 5) measures at both baseline an follow up (Out-3)</t>
  </si>
  <si>
    <t>Proportion of episodes of care delivered where:</t>
  </si>
  <si>
    <t>Improvement</t>
  </si>
  <si>
    <t>No change</t>
  </si>
  <si>
    <t>Deterioration</t>
  </si>
  <si>
    <t>Specialty Performance Measures - CPSP</t>
  </si>
  <si>
    <t>Number of clients supported to test eligibility for the NDIS (for period)</t>
  </si>
  <si>
    <t>Number of clients supported to re-test eligibility for the NDIS (for period)</t>
  </si>
  <si>
    <t>Number of clients found eligible for NDIS who were supported to transition to NDIS-funded psychosocial supports (for period)</t>
  </si>
  <si>
    <t>Number of unique clients (including family members or carers) supported by service navigation activities (for period)</t>
  </si>
  <si>
    <t>Number of CPSP clients who received an onward referral (for period)</t>
  </si>
  <si>
    <t>Number of CPSP clients who received service navigation, who also received support in relation to housing matters (for period)</t>
  </si>
  <si>
    <t>Number of clients who undertook a capacity and strengths-based assessment to determine support and recovery needs (for period)</t>
  </si>
  <si>
    <t>Specialty Performance Measures - Priority Populations</t>
  </si>
  <si>
    <t>Number of clinically concluded episodes of care at the end of period</t>
  </si>
  <si>
    <t>Specialty Performance Measures - Multicultural Access</t>
  </si>
  <si>
    <t>Outcome measures</t>
  </si>
  <si>
    <t>Number of professional development opportunities delivered to primary care health providers</t>
  </si>
  <si>
    <t>Number of health literacy sessions held with multicultural community</t>
  </si>
  <si>
    <t>Specialty Performance Measures - Sexual Health Program</t>
  </si>
  <si>
    <t>Occasion of service for secondary school students</t>
  </si>
  <si>
    <t>Specialty Performance Measures - Perinatal Mental Health</t>
  </si>
  <si>
    <t>Number of active clients at the end of each quarter</t>
  </si>
  <si>
    <t>Number of client satisfaction surveys completed for period where the experience was:</t>
  </si>
  <si>
    <t>Above satisfactory</t>
  </si>
  <si>
    <t>Satisfactory</t>
  </si>
  <si>
    <t>Poor</t>
  </si>
  <si>
    <t>Number of Circle of Security in-person programs run for period</t>
  </si>
  <si>
    <t>Number of Circle of Security online programs run for period</t>
  </si>
  <si>
    <t>Number of 6 week Sunshine Parenting Program face-to-face programs run for period</t>
  </si>
  <si>
    <t>Number of 6 week Sunshine Parenting Program online programs run for period</t>
  </si>
  <si>
    <t>Specialty Performance Measures - Access and Equity Opportunities Across the Region</t>
  </si>
  <si>
    <t>Number of respondents providing feedback in relation to the experience of service where the experience was:</t>
  </si>
  <si>
    <t>Poor experience</t>
  </si>
  <si>
    <t>Satisfactory experience</t>
  </si>
  <si>
    <t>Positive experience</t>
  </si>
  <si>
    <t>Specialty Performance Measures - After Hours Palliative Care</t>
  </si>
  <si>
    <t>Number of services contacts delivered for period:</t>
  </si>
  <si>
    <t>In hours</t>
  </si>
  <si>
    <t>After hours</t>
  </si>
  <si>
    <t>Number of hours provided for period:</t>
  </si>
  <si>
    <t>Specialty Performance Measures - Chronic Conditions</t>
  </si>
  <si>
    <t>Number of referrals received via a GP for the period</t>
  </si>
  <si>
    <t>Number of referrals with a primary chronic condition of:</t>
  </si>
  <si>
    <t>Cardiovascular Disease</t>
  </si>
  <si>
    <t>Respiratory Disease</t>
  </si>
  <si>
    <t>Diabetes (Type 1 or Type 2)</t>
  </si>
  <si>
    <t>Arthritis</t>
  </si>
  <si>
    <t>Chronic Pain</t>
  </si>
  <si>
    <t>Physical Inactivity</t>
  </si>
  <si>
    <t>Obesity</t>
  </si>
  <si>
    <t>Number of clients which present with more than 1 chronic condition</t>
  </si>
  <si>
    <t>Number of episodes of care delivered where there was:</t>
  </si>
  <si>
    <t>Specialty Performance Measures - Care Finder</t>
  </si>
  <si>
    <t>Number of clients contacted within 24 hours of receipt of referral</t>
  </si>
  <si>
    <t>Number of clients contacted within 24 hours to 48 hours of receipt of referral</t>
  </si>
  <si>
    <t>Number of new clients that are met face-to-face within 7 days of initial contact</t>
  </si>
  <si>
    <t>Number of client surveys offered for the period</t>
  </si>
  <si>
    <t>Number of completed client surveys submitted for the period</t>
  </si>
  <si>
    <t>Number of referrals received through the following mediums:</t>
  </si>
  <si>
    <t xml:space="preserve">Medical Objects </t>
  </si>
  <si>
    <t>Other secure messaging</t>
  </si>
  <si>
    <t>Specialty Performance Measures - Healthy Aging Support</t>
  </si>
  <si>
    <t>The number of evaluation tools completed with clients (EQ-5D-5L):</t>
  </si>
  <si>
    <t>Pre measure</t>
  </si>
  <si>
    <t>Post measure</t>
  </si>
  <si>
    <t>Indicates variances which require narative or commentary</t>
  </si>
  <si>
    <t>Targets and progress</t>
  </si>
  <si>
    <t>Narative / Commentary</t>
  </si>
  <si>
    <t>Target: Annual</t>
  </si>
  <si>
    <t>Target:
Year to date</t>
  </si>
  <si>
    <t>Actual:
Year to date</t>
  </si>
  <si>
    <t>Variance:
Actual</t>
  </si>
  <si>
    <t>Variance (%)</t>
  </si>
  <si>
    <t>Variance</t>
  </si>
  <si>
    <t xml:space="preserve"> </t>
  </si>
  <si>
    <t>Number of referrals received into the service</t>
  </si>
  <si>
    <t>Reduction due to workforce vacancy</t>
  </si>
  <si>
    <t>Report_name</t>
  </si>
  <si>
    <t>Report_period</t>
  </si>
  <si>
    <t>Report_end_date</t>
  </si>
  <si>
    <t>Report_template_version</t>
  </si>
  <si>
    <t>Program_provider_name</t>
  </si>
  <si>
    <t>Program_name</t>
  </si>
  <si>
    <t>Program_COM_number</t>
  </si>
  <si>
    <t>Report_content_row_number</t>
  </si>
  <si>
    <t>Report_quarter_reference</t>
  </si>
  <si>
    <t>Report_section</t>
  </si>
  <si>
    <t>Report_Key_Result_Area</t>
  </si>
  <si>
    <t>Report_Key_Performance_Indicator_messy</t>
  </si>
  <si>
    <t>Report_Key_Performance_Indicator</t>
  </si>
  <si>
    <t>Report_Key_Performance_Indicator_component</t>
  </si>
  <si>
    <t>Report_scope_exclude_mess</t>
  </si>
  <si>
    <t>Report_quarter</t>
  </si>
  <si>
    <t>Report_result</t>
  </si>
  <si>
    <t>Provider_Target_PHN_Data_Type</t>
  </si>
  <si>
    <t>Provider_Target_PHN_Period_to_Review</t>
  </si>
  <si>
    <t>Provider_Target_PHN_Value</t>
  </si>
  <si>
    <t>Provider_Target_PHN_Quarterly</t>
  </si>
  <si>
    <t>Provider_Target_PHN_Year_to_Quarter</t>
  </si>
  <si>
    <t>PHN CONTRACT TARGETS</t>
  </si>
  <si>
    <t xml:space="preserve"> Type of Target</t>
  </si>
  <si>
    <t>Period</t>
  </si>
  <si>
    <t>Assumptions</t>
  </si>
  <si>
    <t>Is a target applicable? (Y/N)</t>
  </si>
  <si>
    <t>What variance for this target? (eg: 10%)</t>
  </si>
  <si>
    <t>Target</t>
  </si>
  <si>
    <t>Cumulative</t>
  </si>
  <si>
    <t>Annual</t>
  </si>
  <si>
    <t>Every client referred in</t>
  </si>
  <si>
    <t>N</t>
  </si>
  <si>
    <t>40 clients at a time, 6 month duration</t>
  </si>
  <si>
    <t>first time' will be hard to capture… and hard to set targets for</t>
  </si>
  <si>
    <t>Snapshot</t>
  </si>
  <si>
    <t>Distinct people</t>
  </si>
  <si>
    <t>Why new?</t>
  </si>
  <si>
    <t>8 contacts per person, half of CALD need interpreter</t>
  </si>
  <si>
    <t>service contacts is a different measure…</t>
  </si>
  <si>
    <t>1 hour per contact, 8 contacts per person</t>
  </si>
  <si>
    <t>Rate</t>
  </si>
  <si>
    <t>Quarterly</t>
  </si>
  <si>
    <t>occassions or contacts?</t>
  </si>
  <si>
    <t>Assume there are no other options, and this covers all service contacts</t>
  </si>
  <si>
    <t>Each client exits, 80% concluded</t>
  </si>
  <si>
    <t>Need to estimate exits</t>
  </si>
  <si>
    <t>(remainder of above??)</t>
  </si>
  <si>
    <t>Days</t>
  </si>
  <si>
    <t>Measured in days?</t>
  </si>
  <si>
    <t>Contacts, 90% attendance</t>
  </si>
  <si>
    <t>A different count, of activities</t>
  </si>
  <si>
    <t>Aim for 20%, ideal 50%</t>
  </si>
  <si>
    <t>Aim for 75%</t>
  </si>
  <si>
    <t>Aim for 90%</t>
  </si>
  <si>
    <t>Same as new referrals?</t>
  </si>
  <si>
    <t>Y</t>
  </si>
  <si>
    <t>How would we distinguish referrals from epsiodes?  Same concept?</t>
  </si>
  <si>
    <t>8 contacts</t>
  </si>
  <si>
    <t>This could be repetitive</t>
  </si>
  <si>
    <t>Assume 75% of disability</t>
  </si>
  <si>
    <t>? 25% of those eligible?</t>
  </si>
  <si>
    <t>Assume same as eligible?</t>
  </si>
  <si>
    <t>??</t>
  </si>
  <si>
    <t>This is more than the clients.  Hard to anticipate</t>
  </si>
  <si>
    <t>How many clients in the whole program?</t>
  </si>
  <si>
    <t>Targets</t>
  </si>
  <si>
    <t>YTD</t>
  </si>
  <si>
    <t>Target Remains</t>
  </si>
  <si>
    <t>Progress achieved</t>
  </si>
  <si>
    <t>Number of Aboriginal and Torres Strait Islander People who received a service</t>
  </si>
  <si>
    <t xml:space="preserve">Number of Culturally and Linguistically Diverse clients who received a service </t>
  </si>
  <si>
    <t>Face-to-face sessions</t>
  </si>
  <si>
    <t>Home visits</t>
  </si>
  <si>
    <t>Other (e.g.: Video conferencing/Mobile)</t>
  </si>
  <si>
    <t>Number of clients who have met their Support Plan goals or exited from the service</t>
  </si>
  <si>
    <t>Qualitative Information</t>
  </si>
  <si>
    <t>Service Delivery Discussion Points</t>
  </si>
  <si>
    <t>Q1</t>
  </si>
  <si>
    <t>Q2</t>
  </si>
  <si>
    <t>Q3</t>
  </si>
  <si>
    <t>Q4</t>
  </si>
  <si>
    <r>
      <rPr>
        <b/>
        <sz val="10"/>
        <rFont val="Tahoma"/>
        <family val="2"/>
      </rPr>
      <t xml:space="preserve">Overview of Service Delivery 
</t>
    </r>
    <r>
      <rPr>
        <i/>
        <sz val="10"/>
        <rFont val="Tahoma"/>
        <family val="2"/>
      </rPr>
      <t>Provide an overview of service delivery since the last quarter (if applicable). Outline any internal or external factors that have impacted on the quantitative data for the quarter eg staffing challenges or change in government policy. Detail any promotion of your service delivery program in this quarter (eg attended community open days, media event, e-newsletter)</t>
    </r>
  </si>
  <si>
    <r>
      <rPr>
        <b/>
        <sz val="10"/>
        <rFont val="Tahoma"/>
        <family val="2"/>
      </rPr>
      <t>Successes and Challenges</t>
    </r>
    <r>
      <rPr>
        <sz val="10"/>
        <rFont val="Tahoma"/>
        <family val="2"/>
      </rPr>
      <t xml:space="preserve">
</t>
    </r>
    <r>
      <rPr>
        <i/>
        <sz val="10"/>
        <rFont val="Tahoma"/>
        <family val="2"/>
      </rPr>
      <t>Identify what is working well and any challenges you have had with service delivery. Provide some detail around how you achieved your successes or how you are managing the challenges.</t>
    </r>
  </si>
  <si>
    <r>
      <rPr>
        <b/>
        <sz val="10"/>
        <rFont val="Tahoma"/>
        <family val="2"/>
      </rPr>
      <t>Engagement with Priority Populations</t>
    </r>
    <r>
      <rPr>
        <sz val="10"/>
        <rFont val="Tahoma"/>
        <family val="2"/>
      </rPr>
      <t xml:space="preserve">
</t>
    </r>
    <r>
      <rPr>
        <i/>
        <sz val="10"/>
        <rFont val="Tahoma"/>
        <family val="2"/>
      </rPr>
      <t>How has your service supported community priority populations this quarter? How have you ensured this service engagement was appropriate?</t>
    </r>
  </si>
  <si>
    <r>
      <rPr>
        <b/>
        <sz val="10"/>
        <rFont val="Tahoma"/>
        <family val="2"/>
      </rPr>
      <t>Participant Feedback</t>
    </r>
    <r>
      <rPr>
        <sz val="10"/>
        <rFont val="Tahoma"/>
        <family val="2"/>
      </rPr>
      <t xml:space="preserve">
</t>
    </r>
    <r>
      <rPr>
        <i/>
        <sz val="10"/>
        <rFont val="Tahoma"/>
        <family val="2"/>
      </rPr>
      <t>Provide an overview of feedback from participants and how you will use this feedback to improve service delivery.</t>
    </r>
  </si>
  <si>
    <r>
      <rPr>
        <b/>
        <sz val="10"/>
        <rFont val="Tahoma"/>
        <family val="2"/>
      </rPr>
      <t>Outcome Measures</t>
    </r>
    <r>
      <rPr>
        <sz val="10"/>
        <rFont val="Tahoma"/>
        <family val="2"/>
      </rPr>
      <t xml:space="preserve">
</t>
    </r>
    <r>
      <rPr>
        <i/>
        <sz val="10"/>
        <rFont val="Tahoma"/>
        <family val="2"/>
      </rPr>
      <t>Give an overview of how your service delivery is supporting the relevant outcome measures. Include information on strategies to support client and other stakeholder engagement, any changes in engagement levels, successful approaches, and challenges faced, along with any lessons learned.</t>
    </r>
  </si>
  <si>
    <t>Operational Discussion Points</t>
  </si>
  <si>
    <r>
      <rPr>
        <b/>
        <sz val="10"/>
        <rFont val="Tahoma"/>
        <family val="2"/>
      </rPr>
      <t>Risk Management Strategies</t>
    </r>
    <r>
      <rPr>
        <sz val="10"/>
        <rFont val="Tahoma"/>
        <family val="2"/>
      </rPr>
      <t xml:space="preserve">
What strategies are you implementing to manage risks associated with your contracted service delivery related to
- Staff turnover
- Service access / wait times
- Ensuring the service is delivered as intended
- Other identified risks</t>
    </r>
  </si>
  <si>
    <r>
      <rPr>
        <b/>
        <sz val="10"/>
        <rFont val="Tahoma"/>
        <family val="2"/>
      </rPr>
      <t>Annual Services Plan Amendments</t>
    </r>
    <r>
      <rPr>
        <sz val="10"/>
        <rFont val="Tahoma"/>
        <family val="2"/>
      </rPr>
      <t xml:space="preserve">
Are any changes required to the Annual Services Plan due to amendments in service design or ways of working?</t>
    </r>
  </si>
  <si>
    <r>
      <rPr>
        <b/>
        <sz val="10"/>
        <rFont val="Tahoma"/>
        <family val="2"/>
      </rPr>
      <t>Critical Incident Follow-Ups:</t>
    </r>
    <r>
      <rPr>
        <sz val="10"/>
        <rFont val="Tahoma"/>
        <family val="2"/>
      </rPr>
      <t xml:space="preserve">
Are there any critical incident follow-ups that need to be addressed?</t>
    </r>
  </si>
  <si>
    <r>
      <rPr>
        <b/>
        <sz val="10"/>
        <rFont val="Tahoma"/>
        <family val="2"/>
      </rPr>
      <t>Additional Discussion Points</t>
    </r>
    <r>
      <rPr>
        <sz val="10"/>
        <rFont val="Tahoma"/>
        <family val="2"/>
      </rPr>
      <t xml:space="preserve">
</t>
    </r>
    <r>
      <rPr>
        <i/>
        <sz val="10"/>
        <rFont val="Tahoma"/>
        <family val="2"/>
      </rPr>
      <t>Is there anything else you would like to discuss with the PHN this quarter, any events or comms pieces coming up in the next quarter?</t>
    </r>
  </si>
  <si>
    <t>Quartely Performance Report</t>
  </si>
  <si>
    <t>Provider name:</t>
  </si>
  <si>
    <t>Case Study</t>
  </si>
  <si>
    <t>The participant on whom this case study is based is aware of this case study and consents to the sharing of this information with DDWMPHN. The participant is aware this information may be used for multiple purposes, including program management, quality improvement and conducting further research.</t>
  </si>
  <si>
    <t xml:space="preserve">Key Worker name ( if prefered to mention): </t>
  </si>
  <si>
    <r>
      <rPr>
        <b/>
        <sz val="9"/>
        <color theme="1"/>
        <rFont val="Tahoma"/>
        <family val="2"/>
      </rPr>
      <t>Background</t>
    </r>
    <r>
      <rPr>
        <sz val="9"/>
        <color theme="1"/>
        <rFont val="Tahoma"/>
        <family val="2"/>
      </rPr>
      <t xml:space="preserve"> - (Provide an overview of the participant, encounting problems, and why they attended the service, where this service delivered)</t>
    </r>
  </si>
  <si>
    <r>
      <rPr>
        <b/>
        <sz val="9"/>
        <color theme="1"/>
        <rFont val="Tahoma"/>
        <family val="2"/>
      </rPr>
      <t>Identified Goals</t>
    </r>
    <r>
      <rPr>
        <sz val="9"/>
        <color theme="1"/>
        <rFont val="Tahoma"/>
        <family val="2"/>
      </rPr>
      <t xml:space="preserve"> - (Provide an overview of the participant’s goals)</t>
    </r>
  </si>
  <si>
    <r>
      <rPr>
        <b/>
        <sz val="9"/>
        <color theme="1"/>
        <rFont val="Tahoma"/>
        <family val="2"/>
      </rPr>
      <t>Services</t>
    </r>
    <r>
      <rPr>
        <sz val="9"/>
        <color theme="1"/>
        <rFont val="Tahoma"/>
        <family val="2"/>
      </rPr>
      <t xml:space="preserve"> - (Provide an overview of what services were delivered to assist in meeting the participant’s goals)</t>
    </r>
  </si>
  <si>
    <r>
      <rPr>
        <b/>
        <sz val="9"/>
        <color theme="1"/>
        <rFont val="Tahoma"/>
        <family val="2"/>
      </rPr>
      <t>Outcomes</t>
    </r>
    <r>
      <rPr>
        <sz val="9"/>
        <color theme="1"/>
        <rFont val="Tahoma"/>
        <family val="2"/>
      </rPr>
      <t xml:space="preserve"> - (Provide an overview of the outcomes that were achieved by the participant.  How are things different now for the participant?)</t>
    </r>
  </si>
  <si>
    <t>Highlights of the case study</t>
  </si>
  <si>
    <t>Please provide a Case Study relevant to your organisation's service delivery, in the template provided below</t>
  </si>
  <si>
    <t>The client used in this case study is aware of this case study, that information provided will only be used in a deidentified format and consents to the sharing of this information with the PHN. The client is aware this information may be used for multiple purposes, including reporting to the Australian Government Department of Health and Aged Care (DOHAC), program management, quality improvement and conducting further research.</t>
  </si>
  <si>
    <r>
      <rPr>
        <b/>
        <sz val="9"/>
        <color theme="1"/>
        <rFont val="Tahoma"/>
        <family val="2"/>
      </rPr>
      <t>Background</t>
    </r>
    <r>
      <rPr>
        <sz val="9"/>
        <color theme="1"/>
        <rFont val="Tahoma"/>
        <family val="2"/>
      </rPr>
      <t xml:space="preserve"> - </t>
    </r>
    <r>
      <rPr>
        <i/>
        <sz val="9"/>
        <color theme="1"/>
        <rFont val="Tahoma"/>
        <family val="2"/>
      </rPr>
      <t>Provide an overview of the client, why they attended the service, where this service was delivered.</t>
    </r>
  </si>
  <si>
    <r>
      <rPr>
        <b/>
        <sz val="9"/>
        <color theme="1"/>
        <rFont val="Tahoma"/>
        <family val="2"/>
      </rPr>
      <t>Identified Goals</t>
    </r>
    <r>
      <rPr>
        <sz val="9"/>
        <color theme="1"/>
        <rFont val="Tahoma"/>
        <family val="2"/>
      </rPr>
      <t xml:space="preserve"> - </t>
    </r>
    <r>
      <rPr>
        <i/>
        <sz val="9"/>
        <color theme="1"/>
        <rFont val="Tahoma"/>
        <family val="2"/>
      </rPr>
      <t>Provide an overview of the client’s goals in seeking this service.</t>
    </r>
  </si>
  <si>
    <r>
      <rPr>
        <b/>
        <sz val="9"/>
        <color theme="1"/>
        <rFont val="Tahoma"/>
        <family val="2"/>
      </rPr>
      <t>Services</t>
    </r>
    <r>
      <rPr>
        <sz val="9"/>
        <color theme="1"/>
        <rFont val="Tahoma"/>
        <family val="2"/>
      </rPr>
      <t xml:space="preserve"> - </t>
    </r>
    <r>
      <rPr>
        <i/>
        <sz val="9"/>
        <color theme="1"/>
        <rFont val="Tahoma"/>
        <family val="2"/>
      </rPr>
      <t>Provide an overview of what services were delivered to assist in meeting the client’s goals.</t>
    </r>
    <r>
      <rPr>
        <sz val="9"/>
        <color theme="1"/>
        <rFont val="Tahoma"/>
        <family val="2"/>
      </rPr>
      <t xml:space="preserve"> </t>
    </r>
  </si>
  <si>
    <r>
      <rPr>
        <b/>
        <sz val="9"/>
        <color theme="1"/>
        <rFont val="Tahoma"/>
        <family val="2"/>
      </rPr>
      <t>Outcomes</t>
    </r>
    <r>
      <rPr>
        <sz val="9"/>
        <color theme="1"/>
        <rFont val="Tahoma"/>
        <family val="2"/>
      </rPr>
      <t xml:space="preserve"> - </t>
    </r>
    <r>
      <rPr>
        <i/>
        <sz val="9"/>
        <color theme="1"/>
        <rFont val="Tahoma"/>
        <family val="2"/>
      </rPr>
      <t>Provide an overview of the outcomes that were achieved by the client.  How are things different now for the client?</t>
    </r>
  </si>
  <si>
    <t>Outcome Measure Results</t>
  </si>
  <si>
    <t>Learnings</t>
  </si>
  <si>
    <t>Testimonials</t>
  </si>
  <si>
    <t>Quarterly Financial Tracking</t>
  </si>
  <si>
    <t>Report period end:</t>
  </si>
  <si>
    <t>Carried forward unspent funding from previous contract</t>
  </si>
  <si>
    <t>Schedule Payment</t>
  </si>
  <si>
    <t>Funded expended for quarter</t>
  </si>
  <si>
    <t>Salaries and Wages - Service Delivery Staff</t>
  </si>
  <si>
    <t xml:space="preserve">Other direct service delivery costs </t>
  </si>
  <si>
    <t>Administration costs / Operational costs</t>
  </si>
  <si>
    <t xml:space="preserve">Unspent funding held by provider </t>
  </si>
  <si>
    <t>- Only Complete this section if highlighted -</t>
  </si>
  <si>
    <t>Further information required</t>
  </si>
  <si>
    <t>Will this funding be utilised in service delivery by the end of the current contract?</t>
  </si>
  <si>
    <t>Additional commentary / notes</t>
  </si>
  <si>
    <t>EXAMPLE - increased service activity in remaining quarter which will utilise any underspend</t>
  </si>
  <si>
    <t>To be input by service provider</t>
  </si>
  <si>
    <t>Sections require response or comment</t>
  </si>
  <si>
    <t>Carried forward unspent funding from previous quarter</t>
  </si>
  <si>
    <t>Quarter</t>
  </si>
  <si>
    <t>Choices</t>
  </si>
  <si>
    <t>Payment Number</t>
  </si>
  <si>
    <t>Amount</t>
  </si>
  <si>
    <t>Carried forward from:</t>
  </si>
  <si>
    <t>Yes</t>
  </si>
  <si>
    <t>No Payment / Payment Withheld</t>
  </si>
  <si>
    <t>No</t>
  </si>
  <si>
    <t>1 July to 30 September</t>
  </si>
  <si>
    <t>Carried forward unspent funding from previous year</t>
  </si>
  <si>
    <t>Unsure</t>
  </si>
  <si>
    <t>1 October to 31 December</t>
  </si>
  <si>
    <t>1 January to 31 March</t>
  </si>
  <si>
    <t xml:space="preserve">1 April to 30 June </t>
  </si>
  <si>
    <t>FINAL payment</t>
  </si>
  <si>
    <t>* This table is populated from the current contract schedule</t>
  </si>
  <si>
    <t>Previous Period</t>
  </si>
  <si>
    <t>Carried Forward period</t>
  </si>
  <si>
    <t>Underspend ($)</t>
  </si>
  <si>
    <t>* This table is populated from the previous contract or quarter's balance</t>
  </si>
  <si>
    <t>YTD Total</t>
  </si>
  <si>
    <t>YTD Target</t>
  </si>
  <si>
    <t>Annual Target</t>
  </si>
  <si>
    <t>Actual YTD vs Target YTD</t>
  </si>
  <si>
    <t>Annual Progress achieved</t>
  </si>
  <si>
    <t>Quarterly Financial Monitoring</t>
  </si>
  <si>
    <t>FUNDS EXPENDED 
excluding GST</t>
  </si>
  <si>
    <t>Description</t>
  </si>
  <si>
    <r>
      <t xml:space="preserve">Q1 
</t>
    </r>
    <r>
      <rPr>
        <sz val="11"/>
        <color theme="0"/>
        <rFont val="Tahoma"/>
        <family val="2"/>
      </rPr>
      <t>(Jul-Sep)</t>
    </r>
  </si>
  <si>
    <r>
      <t xml:space="preserve">Q2 
</t>
    </r>
    <r>
      <rPr>
        <sz val="11"/>
        <color theme="0"/>
        <rFont val="Tahoma"/>
        <family val="2"/>
      </rPr>
      <t>(Oct-Dec)</t>
    </r>
  </si>
  <si>
    <r>
      <t xml:space="preserve">Q3 
</t>
    </r>
    <r>
      <rPr>
        <sz val="11"/>
        <color theme="0"/>
        <rFont val="Tahoma"/>
        <family val="2"/>
      </rPr>
      <t>(Jan-Mar)</t>
    </r>
  </si>
  <si>
    <r>
      <t xml:space="preserve">Q4 
</t>
    </r>
    <r>
      <rPr>
        <sz val="11"/>
        <color theme="0"/>
        <rFont val="Tahoma"/>
        <family val="2"/>
      </rPr>
      <t>(Apr-Jun)</t>
    </r>
  </si>
  <si>
    <t>YTD Spend</t>
  </si>
  <si>
    <t>Funds Provided</t>
  </si>
  <si>
    <t>Funds Remaining</t>
  </si>
  <si>
    <t>% Spent</t>
  </si>
  <si>
    <t>TOTAL</t>
  </si>
  <si>
    <t>Deliverable Type</t>
  </si>
  <si>
    <t>Performance Domain</t>
  </si>
  <si>
    <t>PHN</t>
  </si>
  <si>
    <t>Activity Type</t>
  </si>
  <si>
    <t>Reporting Frequency</t>
  </si>
  <si>
    <t>Input</t>
  </si>
  <si>
    <t>Access</t>
  </si>
  <si>
    <t>Brisbane North PHN</t>
  </si>
  <si>
    <t xml:space="preserve">School Outreach: Formal Group </t>
  </si>
  <si>
    <t>Output</t>
  </si>
  <si>
    <t>Efficiency</t>
  </si>
  <si>
    <t>Brisbane South PHN</t>
  </si>
  <si>
    <t>School Outreach: Informal Group</t>
  </si>
  <si>
    <t>Weekly</t>
  </si>
  <si>
    <t>Outcome</t>
  </si>
  <si>
    <t xml:space="preserve">Appropriateness </t>
  </si>
  <si>
    <t>School Outreach: 1-1 Support</t>
  </si>
  <si>
    <t>Monthly</t>
  </si>
  <si>
    <t>Effectiveness</t>
  </si>
  <si>
    <t>School Holiday Activity</t>
  </si>
  <si>
    <t>Fortnightly</t>
  </si>
  <si>
    <t xml:space="preserve">Program Management </t>
  </si>
  <si>
    <t>As requested</t>
  </si>
  <si>
    <t>Yearly</t>
  </si>
  <si>
    <t>Twice per Year</t>
  </si>
  <si>
    <t>Quarter 1</t>
  </si>
  <si>
    <t>Quarter 2</t>
  </si>
  <si>
    <t>Quarter 3</t>
  </si>
  <si>
    <t>Quarter 4</t>
  </si>
  <si>
    <t>Quarter 2 and Quarter 4</t>
  </si>
  <si>
    <r>
      <t xml:space="preserve">Service Engagement Meeting Record - </t>
    </r>
    <r>
      <rPr>
        <b/>
        <sz val="20"/>
        <color rgb="FF007864"/>
        <rFont val="Tahoma"/>
        <family val="2"/>
      </rPr>
      <t>Quarter 1</t>
    </r>
  </si>
  <si>
    <r>
      <t xml:space="preserve">Service Engagement Meeting Record - </t>
    </r>
    <r>
      <rPr>
        <b/>
        <sz val="20"/>
        <color rgb="FF007864"/>
        <rFont val="Tahoma"/>
        <family val="2"/>
      </rPr>
      <t>Quarter 2</t>
    </r>
  </si>
  <si>
    <r>
      <t xml:space="preserve">Service Engagement Meeting Record - </t>
    </r>
    <r>
      <rPr>
        <b/>
        <sz val="20"/>
        <color rgb="FF007864"/>
        <rFont val="Tahoma"/>
        <family val="2"/>
      </rPr>
      <t>Quarter 3</t>
    </r>
  </si>
  <si>
    <r>
      <t xml:space="preserve">Service Engagement Meeting Record - </t>
    </r>
    <r>
      <rPr>
        <b/>
        <sz val="20"/>
        <color rgb="FF007864"/>
        <rFont val="Tahoma"/>
        <family val="2"/>
      </rPr>
      <t>Quarter 4</t>
    </r>
  </si>
  <si>
    <t>Quarter 1 (July - September)</t>
  </si>
  <si>
    <t>Meeting Date</t>
  </si>
  <si>
    <t>Location</t>
  </si>
  <si>
    <t>Quarter 2 (October - December)</t>
  </si>
  <si>
    <t>Quarter 3 (January - March)</t>
  </si>
  <si>
    <t>Quarter 4 (April - June)</t>
  </si>
  <si>
    <t>Attendees</t>
  </si>
  <si>
    <t>Apologies</t>
  </si>
  <si>
    <t>1. Discussion topics/review of targets</t>
  </si>
  <si>
    <t>2. New ideas/ opportunities</t>
  </si>
  <si>
    <t>3. Next meeting</t>
  </si>
  <si>
    <t>4. PHN actions</t>
  </si>
  <si>
    <t>PHN actions</t>
  </si>
  <si>
    <t>5. Service provider actions</t>
  </si>
  <si>
    <t>Service provider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</si>
</sst>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0.00_-;\-* #,##0.00_-;_-* &quot;-&quot;??_-;_-@_-"/>
    <numFmt numFmtId="165" formatCode="d/mm/yyyy;@"/>
    <numFmt numFmtId="166" formatCode="\+0;\-0;0"/>
    <numFmt numFmtId="167" formatCode="d/mm/yy;@"/>
    <numFmt numFmtId="168" formatCode="&quot;$&quot;#,##0.00"/>
    <numFmt numFmtId="169" formatCode="0_ ;\-0\ "/>
    <numFmt numFmtId="170" formatCode="[$-F800]dddd\,\ mmmm\ dd\,\ yyyy"/>
    <numFmt numFmtId="171" formatCode="_-* #,##0_-;\-* #,##0_-;_-* &quot;-&quot;??_-;_-@_-"/>
    <numFmt numFmtId="172" formatCode="#,##0_ ;\-#,##0\ "/>
    <numFmt numFmtId="173" formatCode="0.0"/>
    <numFmt numFmtId="174" formatCode="0.0%"/>
  </numFmts>
  <fonts count="85">
    <font>
      <sz val="11"/>
      <color theme="1"/>
      <name val="Calibri"/>
      <family val="2"/>
      <scheme val="minor"/>
    </font>
    <font>
      <b/>
      <sz val="11"/>
      <color theme="1"/>
      <name val="Calibri"/>
      <family val="2"/>
      <scheme val="minor"/>
    </font>
    <font>
      <b/>
      <sz val="20"/>
      <color rgb="FF003D69"/>
      <name val="Tahoma"/>
      <family val="2"/>
    </font>
    <font>
      <b/>
      <sz val="20"/>
      <color rgb="FF7030A0"/>
      <name val="Tahoma"/>
      <family val="2"/>
    </font>
    <font>
      <sz val="11"/>
      <color theme="1"/>
      <name val="Tahoma"/>
      <family val="2"/>
    </font>
    <font>
      <b/>
      <sz val="14"/>
      <color rgb="FF00B398"/>
      <name val="Tahoma"/>
      <family val="2"/>
    </font>
    <font>
      <b/>
      <sz val="11"/>
      <color rgb="FF00B398"/>
      <name val="Tahoma"/>
      <family val="2"/>
    </font>
    <font>
      <sz val="10"/>
      <color rgb="FF00B398"/>
      <name val="Tahoma"/>
      <family val="2"/>
    </font>
    <font>
      <sz val="9"/>
      <color rgb="FF00B398"/>
      <name val="Tahoma"/>
      <family val="2"/>
    </font>
    <font>
      <b/>
      <sz val="12"/>
      <color rgb="FF00B398"/>
      <name val="Tahoma"/>
      <family val="2"/>
    </font>
    <font>
      <sz val="11"/>
      <color rgb="FF00B398"/>
      <name val="Tahoma"/>
      <family val="2"/>
    </font>
    <font>
      <b/>
      <sz val="12"/>
      <color rgb="FF009999"/>
      <name val="Tahoma"/>
      <family val="2"/>
    </font>
    <font>
      <b/>
      <sz val="10"/>
      <color theme="5" tint="-0.499984740745262"/>
      <name val="Tahoma"/>
      <family val="2"/>
    </font>
    <font>
      <sz val="10"/>
      <color theme="1"/>
      <name val="Tahoma"/>
      <family val="2"/>
    </font>
    <font>
      <sz val="10"/>
      <name val="Tahoma"/>
      <family val="2"/>
    </font>
    <font>
      <b/>
      <sz val="10"/>
      <color rgb="FF009999"/>
      <name val="Tahoma"/>
      <family val="2"/>
    </font>
    <font>
      <b/>
      <sz val="16"/>
      <color rgb="FF003D69"/>
      <name val="Tahoma"/>
      <family val="2"/>
    </font>
    <font>
      <b/>
      <sz val="12"/>
      <color rgb="FF003D69"/>
      <name val="Tahoma"/>
      <family val="2"/>
    </font>
    <font>
      <b/>
      <sz val="12"/>
      <color rgb="FF17365D"/>
      <name val="Tahoma"/>
      <family val="2"/>
    </font>
    <font>
      <b/>
      <sz val="11"/>
      <color theme="1" tint="0.34998626667073579"/>
      <name val="Tahoma"/>
      <family val="2"/>
    </font>
    <font>
      <b/>
      <sz val="12"/>
      <color rgb="FF31849B"/>
      <name val="Tahoma"/>
      <family val="2"/>
    </font>
    <font>
      <b/>
      <sz val="14"/>
      <color rgb="FF009999"/>
      <name val="Tahoma"/>
      <family val="2"/>
    </font>
    <font>
      <b/>
      <sz val="11"/>
      <color theme="0"/>
      <name val="Tahoma"/>
      <family val="2"/>
    </font>
    <font>
      <sz val="10"/>
      <color rgb="FF404040"/>
      <name val="Tahoma"/>
      <family val="2"/>
    </font>
    <font>
      <b/>
      <sz val="11"/>
      <color rgb="FF007864"/>
      <name val="Tahoma"/>
      <family val="2"/>
    </font>
    <font>
      <b/>
      <sz val="10"/>
      <color theme="0"/>
      <name val="Tahoma"/>
      <family val="2"/>
    </font>
    <font>
      <b/>
      <sz val="12"/>
      <color rgb="FF404040"/>
      <name val="Tahoma"/>
      <family val="2"/>
    </font>
    <font>
      <sz val="11"/>
      <color theme="0"/>
      <name val="Tahoma"/>
      <family val="2"/>
    </font>
    <font>
      <b/>
      <sz val="14"/>
      <color rgb="FF007864"/>
      <name val="Tahoma"/>
      <family val="2"/>
    </font>
    <font>
      <b/>
      <sz val="11"/>
      <color rgb="FF003D69"/>
      <name val="Tahoma"/>
      <family val="2"/>
    </font>
    <font>
      <sz val="12"/>
      <color rgb="FF404040"/>
      <name val="Tahoma"/>
      <family val="2"/>
    </font>
    <font>
      <b/>
      <sz val="20"/>
      <color rgb="FF007864"/>
      <name val="Tahoma"/>
      <family val="2"/>
    </font>
    <font>
      <b/>
      <sz val="9"/>
      <color theme="5" tint="-0.499984740745262"/>
      <name val="Tahoma"/>
      <family val="2"/>
    </font>
    <font>
      <b/>
      <sz val="11"/>
      <color theme="1"/>
      <name val="Tahoma"/>
      <family val="2"/>
    </font>
    <font>
      <b/>
      <sz val="12"/>
      <color theme="0"/>
      <name val="Tahoma"/>
      <family val="2"/>
    </font>
    <font>
      <b/>
      <u/>
      <sz val="14"/>
      <color theme="3"/>
      <name val="Tahoma"/>
      <family val="2"/>
    </font>
    <font>
      <b/>
      <sz val="10"/>
      <color rgb="FF404040"/>
      <name val="Tahoma"/>
      <family val="2"/>
    </font>
    <font>
      <i/>
      <sz val="15"/>
      <color rgb="FF000000"/>
      <name val="Arial"/>
      <family val="2"/>
    </font>
    <font>
      <b/>
      <sz val="18"/>
      <color theme="0"/>
      <name val="Tahoma"/>
      <family val="2"/>
    </font>
    <font>
      <u/>
      <sz val="11"/>
      <color theme="10"/>
      <name val="Calibri"/>
      <family val="2"/>
      <scheme val="minor"/>
    </font>
    <font>
      <sz val="9"/>
      <color theme="1"/>
      <name val="Tahoma"/>
      <family val="2"/>
    </font>
    <font>
      <b/>
      <sz val="9"/>
      <color theme="1"/>
      <name val="Tahoma"/>
      <family val="2"/>
    </font>
    <font>
      <sz val="9"/>
      <name val="Tahoma"/>
      <family val="2"/>
    </font>
    <font>
      <sz val="11"/>
      <color theme="1"/>
      <name val="Calibri"/>
      <family val="2"/>
      <scheme val="minor"/>
    </font>
    <font>
      <sz val="11"/>
      <color rgb="FF3F3F76"/>
      <name val="Calibri"/>
      <family val="2"/>
      <scheme val="minor"/>
    </font>
    <font>
      <b/>
      <sz val="11"/>
      <color rgb="FFFA7D00"/>
      <name val="Calibri"/>
      <family val="2"/>
      <scheme val="minor"/>
    </font>
    <font>
      <b/>
      <sz val="10"/>
      <color theme="4" tint="-0.499984740745262"/>
      <name val="Tahoma"/>
      <family val="2"/>
    </font>
    <font>
      <sz val="9"/>
      <color indexed="81"/>
      <name val="Tahoma"/>
      <charset val="1"/>
    </font>
    <font>
      <b/>
      <sz val="9"/>
      <color indexed="81"/>
      <name val="Tahoma"/>
      <charset val="1"/>
    </font>
    <font>
      <b/>
      <sz val="12"/>
      <color rgb="FF007864"/>
      <name val="Tahoma"/>
      <family val="2"/>
    </font>
    <font>
      <sz val="10"/>
      <color theme="1"/>
      <name val="Calibri"/>
      <family val="2"/>
      <scheme val="minor"/>
    </font>
    <font>
      <b/>
      <sz val="9"/>
      <color theme="1"/>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b/>
      <i/>
      <sz val="11"/>
      <color theme="1"/>
      <name val="Tahoma"/>
      <family val="2"/>
    </font>
    <font>
      <i/>
      <sz val="9"/>
      <color theme="1"/>
      <name val="Calibri"/>
      <family val="2"/>
      <scheme val="minor"/>
    </font>
    <font>
      <b/>
      <sz val="9"/>
      <name val="Tahoma"/>
      <family val="2"/>
    </font>
    <font>
      <b/>
      <u/>
      <sz val="9"/>
      <color theme="3"/>
      <name val="Tahoma"/>
      <family val="2"/>
    </font>
    <font>
      <b/>
      <sz val="20"/>
      <color rgb="FF003D69"/>
      <name val="Tahoma"/>
    </font>
    <font>
      <b/>
      <sz val="20"/>
      <color rgb="FF7030A0"/>
      <name val="Tahoma"/>
    </font>
    <font>
      <b/>
      <sz val="11"/>
      <color rgb="FF003D69"/>
      <name val="Tahoma"/>
    </font>
    <font>
      <b/>
      <sz val="14"/>
      <color rgb="FF00B398"/>
      <name val="Tahoma"/>
    </font>
    <font>
      <b/>
      <sz val="12"/>
      <color rgb="FF00B398"/>
      <name val="Tahoma"/>
    </font>
    <font>
      <sz val="9"/>
      <color rgb="FF00B398"/>
      <name val="Tahoma"/>
    </font>
    <font>
      <b/>
      <sz val="11"/>
      <color rgb="FF00B398"/>
      <name val="Tahoma"/>
    </font>
    <font>
      <b/>
      <sz val="14"/>
      <color rgb="FF007864"/>
      <name val="Tahoma"/>
    </font>
    <font>
      <i/>
      <sz val="9"/>
      <color theme="1"/>
      <name val="Tahoma"/>
      <family val="2"/>
    </font>
    <font>
      <sz val="10"/>
      <color rgb="FF3F3F76"/>
      <name val="Tahoma"/>
      <family val="2"/>
    </font>
    <font>
      <b/>
      <sz val="10"/>
      <color rgb="FFFA7D00"/>
      <name val="Tahoma"/>
      <family val="2"/>
    </font>
    <font>
      <b/>
      <sz val="10"/>
      <color theme="1"/>
      <name val="Tahoma"/>
      <family val="2"/>
    </font>
    <font>
      <i/>
      <sz val="10"/>
      <color theme="1"/>
      <name val="Tahoma"/>
      <family val="2"/>
    </font>
    <font>
      <sz val="10"/>
      <color theme="1"/>
      <name val="Tahoma"/>
    </font>
    <font>
      <sz val="11"/>
      <color theme="1"/>
      <name val="Tahoma"/>
    </font>
    <font>
      <b/>
      <sz val="11"/>
      <color rgb="FF007864"/>
      <name val="Tahoma"/>
    </font>
    <font>
      <sz val="11"/>
      <color rgb="FF00B398"/>
      <name val="Tahoma"/>
    </font>
    <font>
      <b/>
      <sz val="10"/>
      <color theme="1"/>
      <name val="Tahoma"/>
    </font>
    <font>
      <sz val="10"/>
      <color rgb="FF3F3F76"/>
      <name val="Tahoma"/>
    </font>
    <font>
      <i/>
      <sz val="10"/>
      <color theme="1"/>
      <name val="Tahoma"/>
    </font>
    <font>
      <b/>
      <sz val="11"/>
      <color theme="0"/>
      <name val="Calibri"/>
      <family val="2"/>
      <scheme val="minor"/>
    </font>
    <font>
      <b/>
      <sz val="10"/>
      <name val="Tahoma"/>
      <family val="2"/>
    </font>
    <font>
      <i/>
      <sz val="10"/>
      <name val="Tahoma"/>
      <family val="2"/>
    </font>
    <font>
      <sz val="8"/>
      <color theme="1"/>
      <name val="Tahoma"/>
      <family val="2"/>
    </font>
    <font>
      <sz val="10"/>
      <color rgb="FF3F3F76"/>
      <name val="Calibri"/>
      <family val="2"/>
      <scheme val="minor"/>
    </font>
    <font>
      <b/>
      <sz val="10"/>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398"/>
        <bgColor indexed="64"/>
      </patternFill>
    </fill>
    <fill>
      <patternFill patternType="solid">
        <fgColor rgb="FFC1DFD5"/>
        <bgColor indexed="64"/>
      </patternFill>
    </fill>
    <fill>
      <patternFill patternType="solid">
        <fgColor rgb="FFE1F0EB"/>
        <bgColor indexed="64"/>
      </patternFill>
    </fill>
    <fill>
      <patternFill patternType="solid">
        <fgColor rgb="FF007864"/>
        <bgColor indexed="64"/>
      </patternFill>
    </fill>
    <fill>
      <patternFill patternType="solid">
        <fgColor theme="5" tint="0.39997558519241921"/>
        <bgColor indexed="64"/>
      </patternFill>
    </fill>
    <fill>
      <patternFill patternType="solid">
        <fgColor rgb="FFFFCC99"/>
      </patternFill>
    </fill>
    <fill>
      <patternFill patternType="solid">
        <fgColor rgb="FFF2F2F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6" tint="0.79998168889431442"/>
        <bgColor theme="6" tint="0.79998168889431442"/>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bgColor theme="6"/>
      </patternFill>
    </fill>
    <fill>
      <patternFill patternType="solid">
        <fgColor theme="9" tint="0.59999389629810485"/>
        <bgColor indexed="64"/>
      </patternFill>
    </fill>
  </fills>
  <borders count="53">
    <border>
      <left/>
      <right/>
      <top/>
      <bottom/>
      <diagonal/>
    </border>
    <border>
      <left/>
      <right/>
      <top style="hair">
        <color theme="8" tint="0.39997558519241921"/>
      </top>
      <bottom style="hair">
        <color theme="8" tint="0.39997558519241921"/>
      </bottom>
      <diagonal/>
    </border>
    <border>
      <left style="hair">
        <color theme="8" tint="0.39997558519241921"/>
      </left>
      <right/>
      <top/>
      <bottom/>
      <diagonal/>
    </border>
    <border>
      <left/>
      <right style="hair">
        <color theme="8" tint="0.39997558519241921"/>
      </right>
      <top style="hair">
        <color theme="8" tint="0.39997558519241921"/>
      </top>
      <bottom style="hair">
        <color theme="8" tint="0.39997558519241921"/>
      </bottom>
      <diagonal/>
    </border>
    <border>
      <left/>
      <right style="hair">
        <color theme="8" tint="0.3999755851924192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diagonal/>
    </border>
    <border>
      <left style="thin">
        <color theme="0"/>
      </left>
      <right/>
      <top/>
      <bottom/>
      <diagonal/>
    </border>
    <border>
      <left/>
      <right/>
      <top style="thin">
        <color theme="2" tint="-0.749992370372631"/>
      </top>
      <bottom/>
      <diagonal/>
    </border>
    <border>
      <left/>
      <right/>
      <top/>
      <bottom style="thin">
        <color theme="2" tint="-0.74999237037263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6" tint="0.39997558519241921"/>
      </left>
      <right/>
      <top style="thin">
        <color theme="6" tint="0.39997558519241921"/>
      </top>
      <bottom/>
      <diagonal/>
    </border>
    <border>
      <left style="thin">
        <color theme="6" tint="0.39997558519241921"/>
      </left>
      <right/>
      <top/>
      <bottom/>
      <diagonal/>
    </border>
    <border>
      <left/>
      <right style="thin">
        <color theme="0"/>
      </right>
      <top/>
      <bottom style="thin">
        <color theme="0"/>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bottom/>
      <diagonal/>
    </border>
    <border>
      <left/>
      <right/>
      <top style="thin">
        <color theme="0" tint="-0.24994659260841701"/>
      </top>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6">
    <xf numFmtId="0" fontId="0" fillId="0" borderId="0"/>
    <xf numFmtId="0" fontId="39" fillId="0" borderId="0" applyNumberFormat="0" applyFill="0" applyBorder="0" applyAlignment="0" applyProtection="0"/>
    <xf numFmtId="164" fontId="43" fillId="0" borderId="0" applyFont="0" applyFill="0" applyBorder="0" applyAlignment="0" applyProtection="0"/>
    <xf numFmtId="9" fontId="43" fillId="0" borderId="0" applyFont="0" applyFill="0" applyBorder="0" applyAlignment="0" applyProtection="0"/>
    <xf numFmtId="0" fontId="45" fillId="12" borderId="32" applyNumberFormat="0" applyAlignment="0" applyProtection="0"/>
    <xf numFmtId="0" fontId="44" fillId="11" borderId="32" applyNumberFormat="0" applyAlignment="0" applyProtection="0"/>
  </cellStyleXfs>
  <cellXfs count="378">
    <xf numFmtId="0" fontId="0" fillId="0" borderId="0" xfId="0"/>
    <xf numFmtId="0" fontId="1" fillId="0" borderId="0" xfId="0" applyFont="1"/>
    <xf numFmtId="0" fontId="4" fillId="0" borderId="0" xfId="0" applyFont="1"/>
    <xf numFmtId="165" fontId="3" fillId="0" borderId="0" xfId="0" applyNumberFormat="1" applyFont="1"/>
    <xf numFmtId="165" fontId="21" fillId="0" borderId="0" xfId="0" applyNumberFormat="1" applyFont="1"/>
    <xf numFmtId="165" fontId="2" fillId="0" borderId="0" xfId="0" applyNumberFormat="1" applyFont="1"/>
    <xf numFmtId="0" fontId="25" fillId="6" borderId="5" xfId="0" applyFont="1" applyFill="1" applyBorder="1" applyAlignment="1">
      <alignment horizontal="center" vertical="center" wrapText="1"/>
    </xf>
    <xf numFmtId="0" fontId="23" fillId="7" borderId="5" xfId="0" applyFont="1" applyFill="1" applyBorder="1" applyAlignment="1">
      <alignment horizontal="left" vertical="center" wrapText="1"/>
    </xf>
    <xf numFmtId="0" fontId="23" fillId="8" borderId="5" xfId="0" applyFont="1" applyFill="1" applyBorder="1" applyAlignment="1">
      <alignment horizontal="left" vertical="center" wrapText="1"/>
    </xf>
    <xf numFmtId="0" fontId="23" fillId="8" borderId="5"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0" fontId="26" fillId="7" borderId="5" xfId="0" applyFont="1" applyFill="1" applyBorder="1" applyAlignment="1">
      <alignment vertical="center" wrapText="1"/>
    </xf>
    <xf numFmtId="0" fontId="25" fillId="6" borderId="5" xfId="0" applyFont="1" applyFill="1" applyBorder="1" applyAlignment="1">
      <alignment horizontal="center" vertical="center"/>
    </xf>
    <xf numFmtId="0" fontId="23" fillId="7" borderId="5" xfId="0" applyFont="1" applyFill="1" applyBorder="1" applyAlignment="1" applyProtection="1">
      <alignment horizontal="center" vertical="center"/>
      <protection locked="0"/>
    </xf>
    <xf numFmtId="0" fontId="12" fillId="4" borderId="5" xfId="0" applyFont="1" applyFill="1" applyBorder="1" applyAlignment="1">
      <alignment horizontal="center" vertical="center" wrapText="1"/>
    </xf>
    <xf numFmtId="166" fontId="12" fillId="4" borderId="5" xfId="0" applyNumberFormat="1" applyFont="1" applyFill="1" applyBorder="1" applyAlignment="1">
      <alignment horizontal="center" vertical="center" wrapText="1"/>
    </xf>
    <xf numFmtId="9" fontId="12" fillId="4"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xf>
    <xf numFmtId="9" fontId="13" fillId="5" borderId="5" xfId="0" applyNumberFormat="1" applyFont="1" applyFill="1" applyBorder="1" applyAlignment="1">
      <alignment horizontal="center" vertical="center"/>
    </xf>
    <xf numFmtId="1" fontId="13" fillId="5" borderId="5" xfId="0" applyNumberFormat="1" applyFont="1" applyFill="1" applyBorder="1" applyAlignment="1">
      <alignment horizontal="center" vertical="center"/>
    </xf>
    <xf numFmtId="0" fontId="2" fillId="0" borderId="0" xfId="0" applyFont="1"/>
    <xf numFmtId="0" fontId="3" fillId="0" borderId="0" xfId="0" applyFont="1"/>
    <xf numFmtId="0" fontId="29" fillId="0" borderId="0" xfId="0" applyFont="1" applyAlignment="1">
      <alignment horizontal="center" vertical="center"/>
    </xf>
    <xf numFmtId="0" fontId="5" fillId="0" borderId="0" xfId="0" applyFont="1"/>
    <xf numFmtId="0" fontId="10" fillId="0" borderId="0" xfId="0" applyFont="1"/>
    <xf numFmtId="167" fontId="8" fillId="0" borderId="0" xfId="0" applyNumberFormat="1" applyFont="1" applyAlignment="1">
      <alignment horizontal="center" vertical="center"/>
    </xf>
    <xf numFmtId="0" fontId="28" fillId="0" borderId="0" xfId="0" applyFont="1"/>
    <xf numFmtId="0" fontId="6" fillId="0" borderId="0" xfId="0" applyFont="1"/>
    <xf numFmtId="167" fontId="7" fillId="0" borderId="0" xfId="0" applyNumberFormat="1" applyFont="1" applyAlignment="1">
      <alignment horizontal="center" vertical="center"/>
    </xf>
    <xf numFmtId="0" fontId="7" fillId="0" borderId="0" xfId="0" applyFont="1"/>
    <xf numFmtId="0" fontId="8" fillId="0" borderId="0" xfId="0" applyFont="1" applyAlignment="1">
      <alignment horizontal="left" vertical="center"/>
    </xf>
    <xf numFmtId="166" fontId="4" fillId="0" borderId="0" xfId="0" applyNumberFormat="1" applyFont="1"/>
    <xf numFmtId="9" fontId="4" fillId="0" borderId="0" xfId="0" applyNumberFormat="1" applyFont="1"/>
    <xf numFmtId="0" fontId="9" fillId="0" borderId="0" xfId="0" applyFont="1"/>
    <xf numFmtId="166" fontId="10" fillId="0" borderId="0" xfId="0" applyNumberFormat="1" applyFont="1"/>
    <xf numFmtId="9" fontId="10" fillId="0" borderId="0" xfId="0" applyNumberFormat="1" applyFont="1"/>
    <xf numFmtId="0" fontId="11" fillId="0" borderId="0" xfId="0" applyFont="1"/>
    <xf numFmtId="0" fontId="15" fillId="0" borderId="0" xfId="0" applyFont="1" applyAlignment="1">
      <alignment horizontal="center" vertical="center" wrapText="1"/>
    </xf>
    <xf numFmtId="0" fontId="13" fillId="0" borderId="0" xfId="0" applyFont="1"/>
    <xf numFmtId="0" fontId="22" fillId="6" borderId="9" xfId="0" applyFont="1" applyFill="1" applyBorder="1" applyAlignment="1">
      <alignment horizontal="center" vertical="center" wrapText="1"/>
    </xf>
    <xf numFmtId="0" fontId="22" fillId="6" borderId="11" xfId="0" applyFont="1" applyFill="1" applyBorder="1" applyAlignment="1">
      <alignment horizontal="center" vertical="center" wrapText="1"/>
    </xf>
    <xf numFmtId="168" fontId="0" fillId="5" borderId="5" xfId="0" applyNumberFormat="1" applyFill="1" applyBorder="1" applyAlignment="1">
      <alignment horizontal="center" vertical="center"/>
    </xf>
    <xf numFmtId="9" fontId="0" fillId="5" borderId="5" xfId="0" applyNumberFormat="1" applyFill="1" applyBorder="1" applyAlignment="1">
      <alignment horizontal="center" vertical="center"/>
    </xf>
    <xf numFmtId="168" fontId="0" fillId="4" borderId="5" xfId="0" applyNumberFormat="1" applyFill="1" applyBorder="1" applyAlignment="1">
      <alignment horizontal="center" vertical="center"/>
    </xf>
    <xf numFmtId="9" fontId="0" fillId="4" borderId="5" xfId="0" applyNumberFormat="1" applyFill="1" applyBorder="1" applyAlignment="1">
      <alignment horizontal="center" vertical="center"/>
    </xf>
    <xf numFmtId="9" fontId="13" fillId="0" borderId="0" xfId="0" applyNumberFormat="1" applyFont="1" applyAlignment="1">
      <alignment horizontal="center" vertical="center"/>
    </xf>
    <xf numFmtId="168" fontId="23" fillId="8" borderId="5" xfId="0" applyNumberFormat="1" applyFont="1" applyFill="1" applyBorder="1" applyAlignment="1" applyProtection="1">
      <alignment horizontal="center" vertical="center"/>
      <protection locked="0"/>
    </xf>
    <xf numFmtId="168" fontId="23" fillId="8" borderId="7" xfId="0" applyNumberFormat="1" applyFont="1" applyFill="1" applyBorder="1" applyAlignment="1" applyProtection="1">
      <alignment horizontal="center" vertical="center"/>
      <protection locked="0"/>
    </xf>
    <xf numFmtId="168" fontId="23" fillId="7" borderId="5" xfId="0" applyNumberFormat="1" applyFont="1" applyFill="1" applyBorder="1" applyAlignment="1" applyProtection="1">
      <alignment horizontal="center" vertical="center"/>
      <protection locked="0"/>
    </xf>
    <xf numFmtId="168" fontId="23" fillId="7" borderId="7" xfId="0" applyNumberFormat="1" applyFont="1" applyFill="1" applyBorder="1" applyAlignment="1" applyProtection="1">
      <alignment horizontal="center" vertical="center"/>
      <protection locked="0"/>
    </xf>
    <xf numFmtId="168" fontId="23" fillId="7" borderId="9" xfId="0" applyNumberFormat="1" applyFont="1" applyFill="1" applyBorder="1" applyAlignment="1" applyProtection="1">
      <alignment horizontal="center" vertical="center"/>
      <protection locked="0"/>
    </xf>
    <xf numFmtId="168" fontId="23" fillId="7" borderId="11" xfId="0" applyNumberFormat="1" applyFont="1" applyFill="1" applyBorder="1" applyAlignment="1" applyProtection="1">
      <alignment horizontal="center" vertical="center"/>
      <protection locked="0"/>
    </xf>
    <xf numFmtId="168" fontId="32" fillId="10" borderId="5" xfId="0" applyNumberFormat="1" applyFont="1" applyFill="1" applyBorder="1" applyAlignment="1">
      <alignment horizontal="center" vertical="center"/>
    </xf>
    <xf numFmtId="9" fontId="32" fillId="10" borderId="5" xfId="0" applyNumberFormat="1" applyFont="1" applyFill="1" applyBorder="1" applyAlignment="1">
      <alignment horizontal="center" vertical="center"/>
    </xf>
    <xf numFmtId="1" fontId="23" fillId="8" borderId="5" xfId="0" applyNumberFormat="1" applyFont="1" applyFill="1" applyBorder="1" applyAlignment="1" applyProtection="1">
      <alignment horizontal="center" vertical="center"/>
      <protection locked="0"/>
    </xf>
    <xf numFmtId="0" fontId="0" fillId="0" borderId="5" xfId="0" applyBorder="1"/>
    <xf numFmtId="1" fontId="23" fillId="7" borderId="5" xfId="0" applyNumberFormat="1" applyFont="1" applyFill="1" applyBorder="1" applyAlignment="1" applyProtection="1">
      <alignment horizontal="center" vertical="center"/>
      <protection locked="0"/>
    </xf>
    <xf numFmtId="49" fontId="10" fillId="0" borderId="0" xfId="0" applyNumberFormat="1" applyFont="1" applyAlignment="1">
      <alignment horizontal="center" vertical="center"/>
    </xf>
    <xf numFmtId="0" fontId="28" fillId="0" borderId="0" xfId="0" applyFont="1" applyProtection="1">
      <protection locked="0"/>
    </xf>
    <xf numFmtId="0" fontId="14" fillId="7" borderId="7" xfId="0" applyFont="1" applyFill="1" applyBorder="1" applyAlignment="1">
      <alignment horizontal="left" vertical="center"/>
    </xf>
    <xf numFmtId="0" fontId="14" fillId="8" borderId="7" xfId="0" applyFont="1" applyFill="1" applyBorder="1" applyAlignment="1">
      <alignment horizontal="left" vertical="center"/>
    </xf>
    <xf numFmtId="169" fontId="13" fillId="5" borderId="5" xfId="0" applyNumberFormat="1" applyFont="1" applyFill="1" applyBorder="1" applyAlignment="1">
      <alignment horizontal="center" vertical="center"/>
    </xf>
    <xf numFmtId="9" fontId="14" fillId="5" borderId="5" xfId="0" applyNumberFormat="1" applyFont="1" applyFill="1" applyBorder="1" applyAlignment="1">
      <alignment horizontal="center" vertical="center"/>
    </xf>
    <xf numFmtId="0" fontId="4" fillId="0" borderId="18" xfId="0" applyFont="1" applyBorder="1"/>
    <xf numFmtId="0" fontId="4" fillId="0" borderId="19" xfId="0" applyFont="1" applyBorder="1"/>
    <xf numFmtId="2" fontId="4" fillId="0" borderId="0" xfId="0" applyNumberFormat="1" applyFont="1"/>
    <xf numFmtId="0" fontId="27" fillId="6" borderId="11"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4" fillId="14" borderId="5" xfId="0" applyFont="1" applyFill="1" applyBorder="1" applyAlignment="1">
      <alignment horizontal="left" vertical="top" wrapText="1"/>
    </xf>
    <xf numFmtId="0" fontId="4" fillId="15" borderId="5" xfId="0" applyFont="1" applyFill="1" applyBorder="1" applyAlignment="1">
      <alignment horizontal="left" vertical="top" wrapText="1"/>
    </xf>
    <xf numFmtId="1" fontId="23" fillId="8" borderId="5" xfId="0" applyNumberFormat="1" applyFont="1" applyFill="1" applyBorder="1" applyAlignment="1" applyProtection="1">
      <alignment horizontal="center" vertical="center" wrapText="1"/>
      <protection locked="0"/>
    </xf>
    <xf numFmtId="0" fontId="13" fillId="0" borderId="0" xfId="0" applyFont="1" applyAlignment="1">
      <alignment wrapText="1"/>
    </xf>
    <xf numFmtId="1" fontId="13" fillId="5"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169" fontId="13" fillId="5" borderId="5" xfId="0" applyNumberFormat="1" applyFont="1" applyFill="1" applyBorder="1" applyAlignment="1">
      <alignment horizontal="center" vertical="center" wrapText="1"/>
    </xf>
    <xf numFmtId="9" fontId="13" fillId="5" borderId="5" xfId="0" applyNumberFormat="1" applyFont="1" applyFill="1" applyBorder="1" applyAlignment="1">
      <alignment horizontal="center" vertical="center" wrapText="1"/>
    </xf>
    <xf numFmtId="0" fontId="0" fillId="0" borderId="0" xfId="0" applyAlignment="1">
      <alignment wrapText="1"/>
    </xf>
    <xf numFmtId="1" fontId="23" fillId="7" borderId="5" xfId="0" applyNumberFormat="1" applyFont="1" applyFill="1" applyBorder="1" applyAlignment="1" applyProtection="1">
      <alignment horizontal="center" vertical="center" wrapText="1"/>
      <protection locked="0"/>
    </xf>
    <xf numFmtId="9" fontId="14" fillId="5" borderId="5" xfId="0" applyNumberFormat="1" applyFont="1" applyFill="1" applyBorder="1" applyAlignment="1">
      <alignment horizontal="center" vertical="center" wrapText="1"/>
    </xf>
    <xf numFmtId="9" fontId="13" fillId="5" borderId="5" xfId="3" applyFont="1" applyFill="1" applyBorder="1" applyAlignment="1">
      <alignment horizontal="center" vertical="center" wrapText="1"/>
    </xf>
    <xf numFmtId="9" fontId="14" fillId="5" borderId="5" xfId="3" applyFont="1" applyFill="1" applyBorder="1" applyAlignment="1">
      <alignment horizontal="center" vertical="center" wrapText="1"/>
    </xf>
    <xf numFmtId="9" fontId="13" fillId="16" borderId="5" xfId="0" applyNumberFormat="1" applyFont="1" applyFill="1" applyBorder="1" applyAlignment="1">
      <alignment horizontal="center" vertical="center" wrapText="1"/>
    </xf>
    <xf numFmtId="10" fontId="23" fillId="8" borderId="5" xfId="3" applyNumberFormat="1" applyFont="1" applyFill="1" applyBorder="1" applyAlignment="1" applyProtection="1">
      <alignment horizontal="center" vertical="center" wrapText="1"/>
      <protection locked="0"/>
    </xf>
    <xf numFmtId="10" fontId="13" fillId="5" borderId="5" xfId="3" applyNumberFormat="1" applyFont="1" applyFill="1" applyBorder="1" applyAlignment="1">
      <alignment horizontal="center" vertical="center" wrapText="1"/>
    </xf>
    <xf numFmtId="10" fontId="23" fillId="7" borderId="5" xfId="3" applyNumberFormat="1" applyFont="1" applyFill="1" applyBorder="1" applyAlignment="1" applyProtection="1">
      <alignment horizontal="center" vertical="center" wrapText="1"/>
      <protection locked="0"/>
    </xf>
    <xf numFmtId="171" fontId="13" fillId="5" borderId="5" xfId="2" applyNumberFormat="1" applyFont="1" applyFill="1" applyBorder="1" applyAlignment="1">
      <alignment horizontal="center" vertical="center" wrapText="1"/>
    </xf>
    <xf numFmtId="171" fontId="14" fillId="5" borderId="5" xfId="2" applyNumberFormat="1" applyFont="1" applyFill="1" applyBorder="1" applyAlignment="1">
      <alignment horizontal="center" vertical="center" wrapText="1"/>
    </xf>
    <xf numFmtId="172" fontId="13" fillId="5" borderId="5" xfId="2" applyNumberFormat="1" applyFont="1" applyFill="1" applyBorder="1" applyAlignment="1">
      <alignment horizontal="center" vertical="center" wrapText="1"/>
    </xf>
    <xf numFmtId="10" fontId="13" fillId="5" borderId="5" xfId="0" applyNumberFormat="1" applyFont="1" applyFill="1" applyBorder="1" applyAlignment="1">
      <alignment horizontal="center" vertical="center" wrapText="1"/>
    </xf>
    <xf numFmtId="1" fontId="23" fillId="8" borderId="5" xfId="2" applyNumberFormat="1" applyFont="1" applyFill="1" applyBorder="1" applyAlignment="1" applyProtection="1">
      <alignment horizontal="center" vertical="center" wrapText="1"/>
      <protection locked="0"/>
    </xf>
    <xf numFmtId="1" fontId="23" fillId="7" borderId="5" xfId="2" applyNumberFormat="1" applyFont="1" applyFill="1" applyBorder="1" applyAlignment="1" applyProtection="1">
      <alignment horizontal="center" vertical="center" wrapText="1"/>
      <protection locked="0"/>
    </xf>
    <xf numFmtId="0" fontId="49" fillId="0" borderId="0" xfId="0" applyFont="1" applyProtection="1">
      <protection locked="0"/>
    </xf>
    <xf numFmtId="170" fontId="9" fillId="0" borderId="0" xfId="0" applyNumberFormat="1" applyFont="1" applyAlignment="1">
      <alignment horizontal="left"/>
    </xf>
    <xf numFmtId="0" fontId="49" fillId="0" borderId="0" xfId="0" applyFont="1"/>
    <xf numFmtId="14" fontId="0" fillId="0" borderId="0" xfId="0" applyNumberFormat="1"/>
    <xf numFmtId="0" fontId="0" fillId="6" borderId="0" xfId="0" applyFill="1"/>
    <xf numFmtId="1" fontId="0" fillId="0" borderId="0" xfId="0" applyNumberFormat="1"/>
    <xf numFmtId="0" fontId="14" fillId="7" borderId="7" xfId="0" applyFont="1" applyFill="1" applyBorder="1" applyAlignment="1">
      <alignment vertical="center"/>
    </xf>
    <xf numFmtId="0" fontId="14" fillId="7" borderId="10" xfId="0" applyFont="1" applyFill="1" applyBorder="1" applyAlignment="1">
      <alignment vertical="center"/>
    </xf>
    <xf numFmtId="0" fontId="14" fillId="8" borderId="7" xfId="0" applyFont="1" applyFill="1" applyBorder="1" applyAlignment="1">
      <alignment vertical="center"/>
    </xf>
    <xf numFmtId="0" fontId="14" fillId="8" borderId="10" xfId="0" applyFont="1" applyFill="1" applyBorder="1" applyAlignment="1">
      <alignment vertical="center"/>
    </xf>
    <xf numFmtId="0" fontId="14" fillId="8" borderId="8" xfId="0" applyFont="1" applyFill="1" applyBorder="1" applyAlignment="1">
      <alignment vertical="center"/>
    </xf>
    <xf numFmtId="0" fontId="14" fillId="7" borderId="8" xfId="0" applyFont="1" applyFill="1" applyBorder="1" applyAlignment="1">
      <alignment vertical="center"/>
    </xf>
    <xf numFmtId="0" fontId="52" fillId="0" borderId="0" xfId="0" applyFont="1" applyAlignment="1">
      <alignment horizontal="left"/>
    </xf>
    <xf numFmtId="0" fontId="53" fillId="0" borderId="0" xfId="0" applyFont="1" applyAlignment="1">
      <alignment horizontal="left"/>
    </xf>
    <xf numFmtId="0" fontId="0" fillId="0" borderId="0" xfId="0" applyAlignment="1">
      <alignment horizontal="left"/>
    </xf>
    <xf numFmtId="173" fontId="0" fillId="0" borderId="0" xfId="0" applyNumberFormat="1"/>
    <xf numFmtId="1" fontId="4" fillId="0" borderId="0" xfId="0" applyNumberFormat="1" applyFont="1"/>
    <xf numFmtId="1" fontId="14" fillId="5" borderId="5" xfId="0" applyNumberFormat="1" applyFont="1" applyFill="1" applyBorder="1" applyAlignment="1">
      <alignment horizontal="center" vertical="center" wrapText="1"/>
    </xf>
    <xf numFmtId="0" fontId="4" fillId="0" borderId="0" xfId="0" quotePrefix="1" applyFont="1"/>
    <xf numFmtId="0" fontId="0" fillId="0" borderId="0" xfId="0" applyAlignment="1">
      <alignment horizontal="center" vertical="center"/>
    </xf>
    <xf numFmtId="0" fontId="54" fillId="0" borderId="0" xfId="0" applyFont="1"/>
    <xf numFmtId="0" fontId="5" fillId="0" borderId="0" xfId="0" applyFont="1" applyProtection="1">
      <protection locked="0"/>
    </xf>
    <xf numFmtId="0" fontId="4" fillId="19" borderId="0" xfId="0" applyFont="1" applyFill="1"/>
    <xf numFmtId="0" fontId="23" fillId="7" borderId="6" xfId="0" applyFont="1" applyFill="1" applyBorder="1" applyAlignment="1" applyProtection="1">
      <alignment horizontal="center" vertical="center" wrapText="1"/>
      <protection locked="0"/>
    </xf>
    <xf numFmtId="0" fontId="14" fillId="8" borderId="7" xfId="0" applyFont="1" applyFill="1" applyBorder="1" applyAlignment="1">
      <alignment vertical="center" wrapText="1"/>
    </xf>
    <xf numFmtId="0" fontId="14" fillId="7" borderId="7" xfId="0" applyFont="1" applyFill="1" applyBorder="1" applyAlignment="1">
      <alignment vertical="center" wrapText="1"/>
    </xf>
    <xf numFmtId="0" fontId="28" fillId="0" borderId="0" xfId="0" applyFont="1" applyAlignment="1" applyProtection="1">
      <alignment horizontal="left"/>
      <protection locked="0"/>
    </xf>
    <xf numFmtId="0" fontId="5" fillId="0" borderId="0" xfId="0" applyFont="1" applyAlignment="1">
      <alignment horizontal="left"/>
    </xf>
    <xf numFmtId="174" fontId="13" fillId="5" borderId="5" xfId="3" applyNumberFormat="1" applyFont="1" applyFill="1" applyBorder="1" applyAlignment="1">
      <alignment horizontal="center" vertical="center" wrapText="1"/>
    </xf>
    <xf numFmtId="0" fontId="40" fillId="14" borderId="5" xfId="0" applyFont="1" applyFill="1" applyBorder="1" applyAlignment="1">
      <alignment horizontal="left" vertical="top" wrapText="1"/>
    </xf>
    <xf numFmtId="0" fontId="40" fillId="15" borderId="5" xfId="0" applyFont="1" applyFill="1" applyBorder="1" applyAlignment="1">
      <alignment horizontal="left" vertical="top" wrapText="1"/>
    </xf>
    <xf numFmtId="0" fontId="35" fillId="0" borderId="15" xfId="0" applyFont="1" applyBorder="1"/>
    <xf numFmtId="14" fontId="5" fillId="0" borderId="0" xfId="0" applyNumberFormat="1" applyFont="1" applyAlignment="1">
      <alignment horizontal="left"/>
    </xf>
    <xf numFmtId="0" fontId="55" fillId="20" borderId="0" xfId="0" applyFont="1" applyFill="1" applyAlignment="1">
      <alignment horizontal="center"/>
    </xf>
    <xf numFmtId="0" fontId="4" fillId="6" borderId="0" xfId="0" applyFont="1" applyFill="1"/>
    <xf numFmtId="0" fontId="10" fillId="6" borderId="0" xfId="0" applyFont="1" applyFill="1"/>
    <xf numFmtId="0" fontId="42" fillId="8" borderId="5" xfId="0" applyFont="1" applyFill="1" applyBorder="1" applyAlignment="1">
      <alignment vertical="center" wrapText="1"/>
    </xf>
    <xf numFmtId="0" fontId="42" fillId="7" borderId="5" xfId="0" applyFont="1" applyFill="1" applyBorder="1" applyAlignment="1">
      <alignment vertical="center" wrapText="1"/>
    </xf>
    <xf numFmtId="0" fontId="4" fillId="2" borderId="4" xfId="0" applyFont="1" applyFill="1" applyBorder="1"/>
    <xf numFmtId="0" fontId="4" fillId="2" borderId="2" xfId="0" applyFont="1" applyFill="1" applyBorder="1"/>
    <xf numFmtId="0" fontId="4" fillId="2" borderId="0" xfId="0" applyFont="1" applyFill="1"/>
    <xf numFmtId="0" fontId="37" fillId="0" borderId="0" xfId="0" applyFont="1"/>
    <xf numFmtId="0" fontId="17" fillId="2" borderId="0" xfId="0" applyFont="1" applyFill="1" applyAlignment="1">
      <alignment vertical="center"/>
    </xf>
    <xf numFmtId="0" fontId="18" fillId="2" borderId="0" xfId="0" applyFont="1" applyFill="1" applyAlignment="1">
      <alignment vertical="center"/>
    </xf>
    <xf numFmtId="0" fontId="6" fillId="2" borderId="0" xfId="0" applyFont="1" applyFill="1" applyAlignment="1">
      <alignment vertical="top" wrapText="1"/>
    </xf>
    <xf numFmtId="0" fontId="23" fillId="2" borderId="0" xfId="0" applyFont="1" applyFill="1" applyAlignment="1">
      <alignment horizontal="left" vertical="top" wrapText="1"/>
    </xf>
    <xf numFmtId="0" fontId="30" fillId="2" borderId="0" xfId="0" applyFont="1" applyFill="1" applyAlignment="1">
      <alignment horizontal="left" vertical="top" wrapText="1"/>
    </xf>
    <xf numFmtId="0" fontId="19" fillId="2" borderId="0" xfId="0" applyFont="1" applyFill="1" applyAlignment="1">
      <alignment vertical="top" wrapText="1"/>
    </xf>
    <xf numFmtId="0" fontId="20" fillId="2" borderId="0" xfId="0" applyFont="1" applyFill="1" applyAlignment="1">
      <alignment vertical="center"/>
    </xf>
    <xf numFmtId="0" fontId="4" fillId="2" borderId="0" xfId="0" applyFont="1" applyFill="1" applyAlignment="1">
      <alignment horizontal="left"/>
    </xf>
    <xf numFmtId="0" fontId="0" fillId="0" borderId="0" xfId="0" applyAlignment="1">
      <alignment vertical="top" wrapText="1"/>
    </xf>
    <xf numFmtId="170" fontId="50" fillId="0" borderId="0" xfId="0" applyNumberFormat="1" applyFont="1" applyAlignment="1">
      <alignment horizontal="left" vertical="top" wrapText="1"/>
    </xf>
    <xf numFmtId="0" fontId="50" fillId="0" borderId="0" xfId="0" applyFont="1" applyAlignment="1">
      <alignment vertical="top" wrapText="1"/>
    </xf>
    <xf numFmtId="0" fontId="50" fillId="0" borderId="0" xfId="0" applyFont="1" applyAlignment="1">
      <alignment horizontal="center" vertical="top" wrapText="1"/>
    </xf>
    <xf numFmtId="0" fontId="50" fillId="0" borderId="0" xfId="0" applyFont="1" applyAlignment="1">
      <alignment horizontal="left" vertical="top" wrapText="1"/>
    </xf>
    <xf numFmtId="164" fontId="50" fillId="0" borderId="0" xfId="2" applyFont="1" applyFill="1" applyAlignment="1" applyProtection="1">
      <alignment vertical="top" wrapText="1"/>
    </xf>
    <xf numFmtId="0" fontId="50" fillId="17" borderId="0" xfId="0" applyFont="1" applyFill="1" applyAlignment="1">
      <alignment vertical="top" wrapText="1"/>
    </xf>
    <xf numFmtId="0" fontId="50" fillId="17" borderId="42" xfId="0" applyFont="1" applyFill="1" applyBorder="1" applyAlignment="1">
      <alignment vertical="top" wrapText="1"/>
    </xf>
    <xf numFmtId="0" fontId="50" fillId="0" borderId="43" xfId="0" applyFont="1" applyBorder="1" applyAlignment="1">
      <alignment vertical="top" wrapText="1"/>
    </xf>
    <xf numFmtId="164" fontId="50" fillId="18" borderId="0" xfId="2" applyFont="1" applyFill="1" applyAlignment="1" applyProtection="1">
      <alignment vertical="top" wrapText="1"/>
      <protection locked="0"/>
    </xf>
    <xf numFmtId="164" fontId="50" fillId="18" borderId="0" xfId="2" applyFont="1" applyFill="1" applyBorder="1" applyAlignment="1" applyProtection="1">
      <alignment vertical="top" wrapText="1"/>
      <protection locked="0"/>
    </xf>
    <xf numFmtId="0" fontId="2" fillId="0" borderId="0" xfId="0" applyFont="1" applyAlignment="1">
      <alignment vertical="top"/>
    </xf>
    <xf numFmtId="0" fontId="3" fillId="0" borderId="0" xfId="0" applyFont="1" applyAlignment="1">
      <alignment vertical="top"/>
    </xf>
    <xf numFmtId="0" fontId="0" fillId="0" borderId="0" xfId="0" applyAlignment="1">
      <alignment vertical="top"/>
    </xf>
    <xf numFmtId="0" fontId="29" fillId="0" borderId="0" xfId="0" applyFont="1" applyAlignment="1">
      <alignment horizontal="center" vertical="top"/>
    </xf>
    <xf numFmtId="0" fontId="4" fillId="0" borderId="0" xfId="0" applyFont="1" applyAlignment="1">
      <alignment vertical="top"/>
    </xf>
    <xf numFmtId="166" fontId="4" fillId="0" borderId="0" xfId="0" applyNumberFormat="1" applyFont="1" applyAlignment="1">
      <alignment vertical="top"/>
    </xf>
    <xf numFmtId="9" fontId="4" fillId="0" borderId="0" xfId="0" applyNumberFormat="1" applyFont="1" applyAlignment="1">
      <alignment vertical="top"/>
    </xf>
    <xf numFmtId="0" fontId="5" fillId="0" borderId="0" xfId="0" applyFont="1" applyAlignment="1">
      <alignment vertical="top"/>
    </xf>
    <xf numFmtId="167" fontId="8" fillId="0" borderId="0" xfId="0" applyNumberFormat="1" applyFont="1" applyAlignment="1">
      <alignment horizontal="center" vertical="top"/>
    </xf>
    <xf numFmtId="0" fontId="9" fillId="0" borderId="0" xfId="0" applyFont="1" applyAlignment="1">
      <alignment vertical="top"/>
    </xf>
    <xf numFmtId="0" fontId="10" fillId="0" borderId="0" xfId="0" applyFont="1" applyAlignment="1">
      <alignment vertical="top"/>
    </xf>
    <xf numFmtId="166" fontId="10" fillId="0" borderId="0" xfId="0" applyNumberFormat="1" applyFont="1" applyAlignment="1">
      <alignment vertical="top"/>
    </xf>
    <xf numFmtId="9" fontId="10" fillId="0" borderId="0" xfId="0" applyNumberFormat="1" applyFont="1" applyAlignment="1">
      <alignment vertical="top"/>
    </xf>
    <xf numFmtId="0" fontId="6" fillId="0" borderId="0" xfId="0" applyFont="1" applyAlignment="1">
      <alignment vertical="top"/>
    </xf>
    <xf numFmtId="0" fontId="28" fillId="0" borderId="0" xfId="0" applyFont="1" applyAlignment="1">
      <alignment vertical="top"/>
    </xf>
    <xf numFmtId="164" fontId="0" fillId="0" borderId="0" xfId="2" applyFont="1" applyAlignment="1" applyProtection="1">
      <alignment vertical="top"/>
    </xf>
    <xf numFmtId="170" fontId="5" fillId="0" borderId="0" xfId="0" applyNumberFormat="1" applyFont="1" applyAlignment="1">
      <alignment horizontal="left"/>
    </xf>
    <xf numFmtId="0" fontId="13" fillId="0" borderId="0" xfId="0" applyFont="1" applyAlignment="1">
      <alignment horizontal="left" vertical="top"/>
    </xf>
    <xf numFmtId="0" fontId="13" fillId="0" borderId="0" xfId="0" applyFont="1" applyAlignment="1">
      <alignment horizontal="center" vertical="top"/>
    </xf>
    <xf numFmtId="0" fontId="13" fillId="0" borderId="0" xfId="0" applyFont="1" applyAlignment="1">
      <alignment horizontal="left" vertical="top" wrapText="1"/>
    </xf>
    <xf numFmtId="0" fontId="50" fillId="0" borderId="0" xfId="0" applyFont="1" applyAlignment="1">
      <alignment horizontal="left" vertical="top"/>
    </xf>
    <xf numFmtId="0" fontId="50" fillId="0" borderId="0" xfId="0" applyFont="1" applyAlignment="1">
      <alignment horizontal="center" vertical="top"/>
    </xf>
    <xf numFmtId="0" fontId="13" fillId="2" borderId="47" xfId="0" applyFont="1" applyFill="1" applyBorder="1" applyAlignment="1">
      <alignment horizontal="left" vertical="top" wrapText="1"/>
    </xf>
    <xf numFmtId="0" fontId="50" fillId="0" borderId="48" xfId="0" applyFont="1" applyBorder="1" applyAlignment="1">
      <alignment horizontal="left" vertical="top"/>
    </xf>
    <xf numFmtId="0" fontId="50" fillId="0" borderId="48" xfId="0" applyFont="1" applyBorder="1" applyAlignment="1">
      <alignment horizontal="center" vertical="top"/>
    </xf>
    <xf numFmtId="0" fontId="13" fillId="0" borderId="48" xfId="0" applyFont="1" applyBorder="1" applyAlignment="1">
      <alignment horizontal="left" vertical="top" wrapText="1"/>
    </xf>
    <xf numFmtId="0" fontId="13" fillId="0" borderId="48" xfId="0" applyFont="1" applyBorder="1" applyAlignment="1">
      <alignment horizontal="center" vertical="top"/>
    </xf>
    <xf numFmtId="0" fontId="13" fillId="0" borderId="48" xfId="0" applyFont="1" applyBorder="1" applyAlignment="1">
      <alignment horizontal="left" vertical="top"/>
    </xf>
    <xf numFmtId="0" fontId="59" fillId="0" borderId="0" xfId="0" applyFont="1" applyAlignment="1">
      <alignment vertical="top"/>
    </xf>
    <xf numFmtId="0" fontId="60" fillId="0" borderId="0" xfId="0" applyFont="1" applyAlignment="1">
      <alignment vertical="top"/>
    </xf>
    <xf numFmtId="0" fontId="61" fillId="0" borderId="0" xfId="0" applyFont="1" applyAlignment="1">
      <alignment horizontal="center" vertical="top"/>
    </xf>
    <xf numFmtId="0" fontId="62" fillId="0" borderId="0" xfId="0" applyFont="1" applyAlignment="1">
      <alignment vertical="top"/>
    </xf>
    <xf numFmtId="167" fontId="64" fillId="0" borderId="0" xfId="0" applyNumberFormat="1" applyFont="1" applyAlignment="1">
      <alignment horizontal="center" vertical="top"/>
    </xf>
    <xf numFmtId="0" fontId="65" fillId="0" borderId="0" xfId="0" applyFont="1" applyAlignment="1">
      <alignment vertical="top"/>
    </xf>
    <xf numFmtId="0" fontId="66" fillId="0" borderId="0" xfId="0" applyFont="1" applyAlignment="1">
      <alignment vertical="top"/>
    </xf>
    <xf numFmtId="164" fontId="0" fillId="0" borderId="0" xfId="2" applyFont="1" applyAlignment="1">
      <alignment vertical="top"/>
    </xf>
    <xf numFmtId="0" fontId="36" fillId="3" borderId="1" xfId="0" applyFont="1" applyFill="1" applyBorder="1"/>
    <xf numFmtId="0" fontId="36" fillId="2" borderId="3" xfId="0" applyFont="1" applyFill="1" applyBorder="1" applyAlignment="1">
      <alignment horizontal="left"/>
    </xf>
    <xf numFmtId="165" fontId="36" fillId="2" borderId="3" xfId="0" applyNumberFormat="1" applyFont="1" applyFill="1" applyBorder="1"/>
    <xf numFmtId="0" fontId="13" fillId="2" borderId="0" xfId="0" applyFont="1" applyFill="1"/>
    <xf numFmtId="0" fontId="69" fillId="12" borderId="32" xfId="4" applyFont="1" applyProtection="1"/>
    <xf numFmtId="0" fontId="24" fillId="0" borderId="0" xfId="0" applyFont="1" applyAlignment="1">
      <alignment vertical="top"/>
    </xf>
    <xf numFmtId="167" fontId="10" fillId="0" borderId="0" xfId="0" applyNumberFormat="1" applyFont="1" applyAlignment="1">
      <alignment horizontal="center" vertical="top"/>
    </xf>
    <xf numFmtId="0" fontId="13" fillId="0" borderId="33" xfId="0" applyFont="1" applyBorder="1" applyAlignment="1" applyProtection="1">
      <alignment horizontal="center" vertical="top"/>
      <protection locked="0"/>
    </xf>
    <xf numFmtId="0" fontId="13" fillId="0" borderId="0" xfId="0" applyFont="1" applyAlignment="1">
      <alignment vertical="top"/>
    </xf>
    <xf numFmtId="164" fontId="13" fillId="0" borderId="0" xfId="2" applyFont="1" applyAlignment="1" applyProtection="1">
      <alignment vertical="top"/>
    </xf>
    <xf numFmtId="0" fontId="70" fillId="0" borderId="0" xfId="0" applyFont="1" applyAlignment="1">
      <alignment vertical="top"/>
    </xf>
    <xf numFmtId="164" fontId="68" fillId="11" borderId="32" xfId="2" applyFont="1" applyFill="1" applyBorder="1" applyAlignment="1" applyProtection="1">
      <alignment vertical="top"/>
    </xf>
    <xf numFmtId="164" fontId="13" fillId="0" borderId="0" xfId="0" applyNumberFormat="1" applyFont="1" applyAlignment="1">
      <alignment vertical="top"/>
    </xf>
    <xf numFmtId="0" fontId="71" fillId="0" borderId="0" xfId="0" applyFont="1" applyAlignment="1">
      <alignment vertical="top"/>
    </xf>
    <xf numFmtId="0" fontId="70" fillId="0" borderId="0" xfId="0" quotePrefix="1" applyFont="1" applyAlignment="1">
      <alignment vertical="top"/>
    </xf>
    <xf numFmtId="0" fontId="72" fillId="0" borderId="0" xfId="0" applyFont="1" applyAlignment="1">
      <alignment vertical="top"/>
    </xf>
    <xf numFmtId="0" fontId="73" fillId="0" borderId="0" xfId="0" applyFont="1" applyAlignment="1">
      <alignment vertical="top"/>
    </xf>
    <xf numFmtId="166" fontId="73" fillId="0" borderId="0" xfId="0" applyNumberFormat="1" applyFont="1" applyAlignment="1">
      <alignment vertical="top"/>
    </xf>
    <xf numFmtId="9" fontId="73" fillId="0" borderId="0" xfId="0" applyNumberFormat="1" applyFont="1" applyAlignment="1">
      <alignment vertical="top"/>
    </xf>
    <xf numFmtId="0" fontId="74" fillId="0" borderId="0" xfId="0" applyFont="1" applyAlignment="1">
      <alignment vertical="top"/>
    </xf>
    <xf numFmtId="167" fontId="75" fillId="0" borderId="0" xfId="0" applyNumberFormat="1" applyFont="1" applyAlignment="1">
      <alignment horizontal="center" vertical="top"/>
    </xf>
    <xf numFmtId="0" fontId="75" fillId="0" borderId="0" xfId="0" applyFont="1" applyAlignment="1">
      <alignment vertical="top"/>
    </xf>
    <xf numFmtId="166" fontId="75" fillId="0" borderId="0" xfId="0" applyNumberFormat="1" applyFont="1" applyAlignment="1">
      <alignment vertical="top"/>
    </xf>
    <xf numFmtId="9" fontId="75" fillId="0" borderId="0" xfId="0" applyNumberFormat="1" applyFont="1" applyAlignment="1">
      <alignment vertical="top"/>
    </xf>
    <xf numFmtId="0" fontId="63" fillId="0" borderId="0" xfId="0" applyFont="1" applyAlignment="1">
      <alignment vertical="top"/>
    </xf>
    <xf numFmtId="164" fontId="72" fillId="0" borderId="0" xfId="2" applyFont="1" applyAlignment="1">
      <alignment vertical="top"/>
    </xf>
    <xf numFmtId="0" fontId="72" fillId="0" borderId="33" xfId="0" applyFont="1" applyBorder="1" applyAlignment="1" applyProtection="1">
      <alignment horizontal="center" vertical="top"/>
      <protection locked="0"/>
    </xf>
    <xf numFmtId="164" fontId="77" fillId="11" borderId="32" xfId="2" applyFont="1" applyFill="1" applyBorder="1" applyAlignment="1">
      <alignment vertical="top"/>
    </xf>
    <xf numFmtId="164" fontId="72" fillId="0" borderId="0" xfId="0" applyNumberFormat="1" applyFont="1" applyAlignment="1">
      <alignment vertical="top"/>
    </xf>
    <xf numFmtId="0" fontId="72" fillId="0" borderId="0" xfId="0" applyFont="1" applyAlignment="1">
      <alignment horizontal="center" vertical="top"/>
    </xf>
    <xf numFmtId="0" fontId="78" fillId="0" borderId="0" xfId="0" applyFont="1" applyAlignment="1">
      <alignment vertical="top"/>
    </xf>
    <xf numFmtId="0" fontId="76" fillId="0" borderId="0" xfId="0" quotePrefix="1" applyFont="1" applyAlignment="1">
      <alignment vertical="top"/>
    </xf>
    <xf numFmtId="0" fontId="5" fillId="0" borderId="0" xfId="0" applyFont="1" applyAlignment="1">
      <alignment horizontal="left" vertical="top"/>
    </xf>
    <xf numFmtId="170" fontId="28" fillId="0" borderId="0" xfId="0" applyNumberFormat="1" applyFont="1" applyAlignment="1" applyProtection="1">
      <alignment horizontal="left" vertical="top"/>
      <protection locked="0"/>
    </xf>
    <xf numFmtId="0" fontId="28" fillId="0" borderId="0" xfId="0" applyFont="1" applyAlignment="1" applyProtection="1">
      <alignment vertical="top"/>
      <protection locked="0"/>
    </xf>
    <xf numFmtId="170" fontId="28"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33" fillId="6" borderId="49" xfId="0" applyFont="1" applyFill="1" applyBorder="1" applyAlignment="1">
      <alignment horizontal="center" vertical="top"/>
    </xf>
    <xf numFmtId="0" fontId="33" fillId="6" borderId="0" xfId="0" applyFont="1" applyFill="1" applyAlignment="1">
      <alignment horizontal="center" vertical="top"/>
    </xf>
    <xf numFmtId="0" fontId="33" fillId="0" borderId="0" xfId="0" applyFont="1" applyAlignment="1">
      <alignment horizontal="center" vertical="top"/>
    </xf>
    <xf numFmtId="0" fontId="33" fillId="0" borderId="48" xfId="0" applyFont="1" applyBorder="1" applyAlignment="1">
      <alignment horizontal="center" vertical="top"/>
    </xf>
    <xf numFmtId="0" fontId="13" fillId="2" borderId="47" xfId="0" applyFont="1" applyFill="1" applyBorder="1" applyAlignment="1">
      <alignment horizontal="center" vertical="top" wrapText="1"/>
    </xf>
    <xf numFmtId="0" fontId="50" fillId="2" borderId="47" xfId="0" applyFont="1" applyFill="1" applyBorder="1" applyAlignment="1">
      <alignment horizontal="left" vertical="top" wrapText="1"/>
    </xf>
    <xf numFmtId="0" fontId="50" fillId="2" borderId="47" xfId="0" applyFont="1" applyFill="1" applyBorder="1" applyAlignment="1">
      <alignment horizontal="center" vertical="top" wrapText="1"/>
    </xf>
    <xf numFmtId="0" fontId="33" fillId="6" borderId="47" xfId="0" applyFont="1" applyFill="1" applyBorder="1" applyAlignment="1">
      <alignment horizontal="center" vertical="top" wrapText="1"/>
    </xf>
    <xf numFmtId="49" fontId="10" fillId="0" borderId="0" xfId="0" applyNumberFormat="1" applyFont="1" applyAlignment="1">
      <alignment horizontal="center" vertical="top"/>
    </xf>
    <xf numFmtId="0" fontId="4" fillId="0" borderId="19" xfId="0" applyFont="1" applyBorder="1" applyAlignment="1">
      <alignment vertical="top"/>
    </xf>
    <xf numFmtId="0" fontId="4" fillId="0" borderId="18" xfId="0" applyFont="1" applyBorder="1" applyAlignment="1">
      <alignment vertical="top"/>
    </xf>
    <xf numFmtId="0" fontId="82" fillId="0" borderId="0" xfId="0" applyFont="1" applyAlignment="1">
      <alignment vertical="top"/>
    </xf>
    <xf numFmtId="0" fontId="79" fillId="21" borderId="50" xfId="0" applyFont="1" applyFill="1" applyBorder="1" applyAlignment="1">
      <alignment vertical="top" wrapText="1"/>
    </xf>
    <xf numFmtId="0" fontId="79" fillId="21" borderId="52" xfId="0" applyFont="1" applyFill="1" applyBorder="1" applyAlignment="1">
      <alignment vertical="top" wrapText="1"/>
    </xf>
    <xf numFmtId="0" fontId="79" fillId="21" borderId="51" xfId="0" applyFont="1" applyFill="1" applyBorder="1" applyAlignment="1">
      <alignment vertical="top" wrapText="1"/>
    </xf>
    <xf numFmtId="0" fontId="50" fillId="17" borderId="50" xfId="0" applyFont="1" applyFill="1" applyBorder="1" applyAlignment="1">
      <alignment horizontal="center" vertical="top" wrapText="1"/>
    </xf>
    <xf numFmtId="0" fontId="50" fillId="17" borderId="52" xfId="0" applyFont="1" applyFill="1" applyBorder="1" applyAlignment="1">
      <alignment horizontal="left" vertical="top" wrapText="1"/>
    </xf>
    <xf numFmtId="164" fontId="50" fillId="17" borderId="51" xfId="2" applyFont="1" applyFill="1" applyBorder="1" applyAlignment="1">
      <alignment vertical="top" wrapText="1"/>
    </xf>
    <xf numFmtId="0" fontId="50" fillId="0" borderId="50" xfId="0" applyFont="1" applyBorder="1" applyAlignment="1">
      <alignment horizontal="center" vertical="top" wrapText="1"/>
    </xf>
    <xf numFmtId="0" fontId="50" fillId="0" borderId="52" xfId="0" applyFont="1" applyBorder="1" applyAlignment="1">
      <alignment horizontal="left" vertical="top" wrapText="1"/>
    </xf>
    <xf numFmtId="164" fontId="50" fillId="0" borderId="51" xfId="2" applyFont="1" applyFill="1" applyBorder="1" applyAlignment="1">
      <alignment vertical="top" wrapText="1"/>
    </xf>
    <xf numFmtId="0" fontId="1" fillId="0" borderId="0" xfId="0" applyFont="1" applyAlignment="1">
      <alignment vertical="top"/>
    </xf>
    <xf numFmtId="0" fontId="80" fillId="7" borderId="10" xfId="0" applyFont="1" applyFill="1" applyBorder="1" applyAlignment="1">
      <alignment vertical="center"/>
    </xf>
    <xf numFmtId="0" fontId="4" fillId="2" borderId="0" xfId="0" applyFont="1" applyFill="1" applyAlignment="1">
      <alignment horizontal="left"/>
    </xf>
    <xf numFmtId="0" fontId="16" fillId="2"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6" fillId="2" borderId="0" xfId="0" applyFont="1" applyFill="1" applyAlignment="1">
      <alignment horizontal="left" vertical="top" wrapText="1"/>
    </xf>
    <xf numFmtId="0" fontId="26" fillId="2" borderId="0" xfId="0" applyFont="1" applyFill="1" applyAlignment="1">
      <alignment horizontal="left" vertical="top" wrapText="1"/>
    </xf>
    <xf numFmtId="0" fontId="14"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25"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6" xfId="0" applyFont="1" applyFill="1" applyBorder="1" applyAlignment="1">
      <alignment horizontal="left" vertical="top" wrapText="1"/>
    </xf>
    <xf numFmtId="0" fontId="14" fillId="2" borderId="27"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29" xfId="0" applyFont="1" applyFill="1" applyBorder="1" applyAlignment="1">
      <alignment horizontal="left" vertical="top" wrapText="1"/>
    </xf>
    <xf numFmtId="0" fontId="24" fillId="0" borderId="0" xfId="0" applyFont="1" applyAlignment="1">
      <alignment horizontal="center" vertical="center" wrapText="1"/>
    </xf>
    <xf numFmtId="0" fontId="68" fillId="11" borderId="32" xfId="5" applyFont="1" applyAlignment="1" applyProtection="1">
      <protection locked="0"/>
    </xf>
    <xf numFmtId="170" fontId="68" fillId="11" borderId="32" xfId="5" applyNumberFormat="1" applyFont="1" applyAlignment="1" applyProtection="1">
      <alignment horizontal="left"/>
      <protection locked="0"/>
    </xf>
    <xf numFmtId="0" fontId="25" fillId="6" borderId="7"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34" fillId="6" borderId="12" xfId="0" applyFont="1" applyFill="1" applyBorder="1" applyAlignment="1">
      <alignment horizontal="left" vertical="center" wrapText="1"/>
    </xf>
    <xf numFmtId="0" fontId="34" fillId="6" borderId="13" xfId="0" applyFont="1" applyFill="1" applyBorder="1" applyAlignment="1">
      <alignment horizontal="left" vertical="center" wrapText="1"/>
    </xf>
    <xf numFmtId="0" fontId="34" fillId="6" borderId="15" xfId="0" applyFont="1" applyFill="1" applyBorder="1" applyAlignment="1">
      <alignment horizontal="left" vertical="center" wrapText="1"/>
    </xf>
    <xf numFmtId="0" fontId="34" fillId="6" borderId="44" xfId="0" applyFont="1" applyFill="1" applyBorder="1" applyAlignment="1">
      <alignment horizontal="left" vertical="center" wrapText="1"/>
    </xf>
    <xf numFmtId="0" fontId="34" fillId="6" borderId="11" xfId="0" applyFont="1" applyFill="1" applyBorder="1" applyAlignment="1">
      <alignment horizontal="left" vertical="center" wrapText="1"/>
    </xf>
    <xf numFmtId="0" fontId="34" fillId="6" borderId="14" xfId="0" applyFont="1" applyFill="1" applyBorder="1" applyAlignment="1">
      <alignment horizontal="left" vertical="center" wrapText="1"/>
    </xf>
    <xf numFmtId="0" fontId="35" fillId="0" borderId="15" xfId="0" applyFont="1" applyBorder="1" applyAlignment="1">
      <alignment horizontal="left"/>
    </xf>
    <xf numFmtId="0" fontId="5" fillId="19" borderId="0" xfId="0" applyFont="1" applyFill="1" applyAlignment="1">
      <alignment horizontal="left"/>
    </xf>
    <xf numFmtId="0" fontId="28" fillId="19" borderId="0" xfId="0" applyFont="1" applyFill="1" applyAlignment="1" applyProtection="1">
      <alignment horizontal="left"/>
      <protection locked="0"/>
    </xf>
    <xf numFmtId="0" fontId="46" fillId="13" borderId="9" xfId="0" applyFont="1" applyFill="1" applyBorder="1" applyAlignment="1">
      <alignment horizontal="center" vertical="center" wrapText="1"/>
    </xf>
    <xf numFmtId="0" fontId="46" fillId="13"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4" fillId="7" borderId="7"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8" fillId="0" borderId="0" xfId="0" applyFont="1" applyAlignment="1" applyProtection="1">
      <alignment horizontal="left"/>
      <protection locked="0"/>
    </xf>
    <xf numFmtId="0" fontId="14" fillId="8" borderId="7" xfId="0" applyFont="1" applyFill="1" applyBorder="1" applyAlignment="1">
      <alignment horizontal="left" vertical="center"/>
    </xf>
    <xf numFmtId="0" fontId="14" fillId="8" borderId="10" xfId="0" applyFont="1" applyFill="1" applyBorder="1" applyAlignment="1">
      <alignment horizontal="left" vertical="center"/>
    </xf>
    <xf numFmtId="0" fontId="12" fillId="4" borderId="8" xfId="0" applyFont="1" applyFill="1" applyBorder="1" applyAlignment="1">
      <alignment horizontal="center" vertical="center" wrapText="1"/>
    </xf>
    <xf numFmtId="0" fontId="14" fillId="7" borderId="7" xfId="0" applyFont="1" applyFill="1" applyBorder="1" applyAlignment="1">
      <alignment horizontal="left" vertical="center"/>
    </xf>
    <xf numFmtId="0" fontId="14" fillId="7" borderId="10" xfId="0" applyFont="1" applyFill="1" applyBorder="1" applyAlignment="1">
      <alignment horizontal="left" vertical="center"/>
    </xf>
    <xf numFmtId="0" fontId="27" fillId="6"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34" fillId="6" borderId="15" xfId="0" applyFont="1" applyFill="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xf>
    <xf numFmtId="0" fontId="14" fillId="7" borderId="20" xfId="0" applyFont="1" applyFill="1" applyBorder="1" applyAlignment="1">
      <alignment horizontal="left" vertical="top" wrapText="1"/>
    </xf>
    <xf numFmtId="0" fontId="14" fillId="7" borderId="21" xfId="0" applyFont="1" applyFill="1" applyBorder="1" applyAlignment="1">
      <alignment horizontal="left" vertical="top" wrapText="1"/>
    </xf>
    <xf numFmtId="0" fontId="33" fillId="6" borderId="45" xfId="0" applyFont="1" applyFill="1" applyBorder="1" applyAlignment="1">
      <alignment horizontal="left" vertical="top"/>
    </xf>
    <xf numFmtId="0" fontId="33" fillId="6" borderId="46" xfId="0" applyFont="1" applyFill="1" applyBorder="1" applyAlignment="1">
      <alignment horizontal="left" vertical="top"/>
    </xf>
    <xf numFmtId="0" fontId="2" fillId="0" borderId="0" xfId="0" applyFont="1" applyAlignment="1">
      <alignment vertical="top"/>
    </xf>
    <xf numFmtId="0" fontId="58" fillId="0" borderId="0" xfId="0" applyFont="1" applyAlignment="1">
      <alignment horizontal="left" vertical="top" wrapText="1"/>
    </xf>
    <xf numFmtId="0" fontId="5" fillId="0" borderId="0" xfId="0" applyFont="1" applyAlignment="1">
      <alignment horizontal="left" vertical="top"/>
    </xf>
    <xf numFmtId="170" fontId="5" fillId="0" borderId="0" xfId="0" applyNumberFormat="1" applyFont="1" applyAlignment="1">
      <alignment horizontal="left" vertical="top"/>
    </xf>
    <xf numFmtId="0" fontId="41" fillId="8" borderId="30" xfId="0" applyFont="1" applyFill="1" applyBorder="1" applyAlignment="1">
      <alignment vertical="center" wrapText="1"/>
    </xf>
    <xf numFmtId="0" fontId="4" fillId="8" borderId="30" xfId="0" applyFont="1" applyFill="1" applyBorder="1" applyAlignment="1">
      <alignment horizontal="center"/>
    </xf>
    <xf numFmtId="0" fontId="4" fillId="0" borderId="0" xfId="0" applyFont="1" applyAlignment="1">
      <alignment horizontal="center"/>
    </xf>
    <xf numFmtId="0" fontId="40" fillId="8" borderId="31" xfId="0" applyFont="1" applyFill="1" applyBorder="1" applyAlignment="1">
      <alignment vertical="center" wrapText="1"/>
    </xf>
    <xf numFmtId="0" fontId="40" fillId="8" borderId="0" xfId="0" applyFont="1" applyFill="1" applyAlignment="1">
      <alignment vertical="center" wrapText="1"/>
    </xf>
    <xf numFmtId="0" fontId="40" fillId="8" borderId="30" xfId="0" applyFont="1" applyFill="1" applyBorder="1" applyAlignment="1">
      <alignment vertical="center" wrapText="1"/>
    </xf>
    <xf numFmtId="0" fontId="5" fillId="0" borderId="0" xfId="0" applyFont="1" applyAlignment="1">
      <alignment horizontal="right" vertical="center"/>
    </xf>
    <xf numFmtId="0" fontId="38" fillId="6" borderId="30" xfId="0" applyFont="1" applyFill="1" applyBorder="1" applyAlignment="1">
      <alignment horizontal="center" vertical="center"/>
    </xf>
    <xf numFmtId="0" fontId="42" fillId="8" borderId="30" xfId="0" applyFont="1" applyFill="1" applyBorder="1" applyAlignment="1">
      <alignment horizontal="left" vertical="center" wrapText="1"/>
    </xf>
    <xf numFmtId="0" fontId="25" fillId="6" borderId="30" xfId="1" applyFont="1" applyFill="1" applyBorder="1" applyAlignment="1">
      <alignment vertical="center"/>
    </xf>
    <xf numFmtId="0" fontId="38" fillId="6" borderId="30" xfId="0" applyFont="1" applyFill="1" applyBorder="1" applyAlignment="1">
      <alignment horizontal="center" vertical="top"/>
    </xf>
    <xf numFmtId="0" fontId="42" fillId="8" borderId="30" xfId="0" applyFont="1" applyFill="1" applyBorder="1" applyAlignment="1">
      <alignment horizontal="left" vertical="top" wrapText="1"/>
    </xf>
    <xf numFmtId="0" fontId="25" fillId="6" borderId="30" xfId="1" applyFont="1" applyFill="1" applyBorder="1" applyAlignment="1">
      <alignment vertical="top"/>
    </xf>
    <xf numFmtId="0" fontId="40" fillId="8" borderId="30" xfId="0" applyFont="1" applyFill="1" applyBorder="1" applyAlignment="1">
      <alignment vertical="top" wrapText="1"/>
    </xf>
    <xf numFmtId="0" fontId="4" fillId="8" borderId="30" xfId="0" applyFont="1" applyFill="1" applyBorder="1" applyAlignment="1">
      <alignment horizontal="left" vertical="top" wrapText="1"/>
    </xf>
    <xf numFmtId="0" fontId="57" fillId="8" borderId="30" xfId="0" applyFont="1" applyFill="1" applyBorder="1" applyAlignment="1">
      <alignment horizontal="left" vertical="top" wrapText="1"/>
    </xf>
    <xf numFmtId="0" fontId="41" fillId="8" borderId="30" xfId="0" applyFont="1" applyFill="1" applyBorder="1" applyAlignment="1">
      <alignment vertical="top" wrapText="1"/>
    </xf>
    <xf numFmtId="0" fontId="4" fillId="0" borderId="0" xfId="0" applyFont="1" applyAlignment="1">
      <alignment horizontal="center" vertical="top"/>
    </xf>
    <xf numFmtId="0" fontId="40" fillId="8" borderId="31" xfId="0" applyFont="1" applyFill="1" applyBorder="1" applyAlignment="1">
      <alignment vertical="top" wrapText="1"/>
    </xf>
    <xf numFmtId="0" fontId="40" fillId="8" borderId="0" xfId="0" applyFont="1" applyFill="1" applyAlignment="1">
      <alignment vertical="top" wrapText="1"/>
    </xf>
    <xf numFmtId="0" fontId="83" fillId="11" borderId="32" xfId="5" applyFont="1" applyAlignment="1">
      <alignment horizontal="center" vertical="top"/>
    </xf>
    <xf numFmtId="0" fontId="50" fillId="22" borderId="0" xfId="0" applyFont="1" applyFill="1" applyAlignment="1">
      <alignment horizontal="center" vertical="top"/>
    </xf>
    <xf numFmtId="0" fontId="56" fillId="0" borderId="34" xfId="0" applyFont="1" applyBorder="1" applyAlignment="1" applyProtection="1">
      <alignment horizontal="left" vertical="top" wrapText="1"/>
      <protection locked="0"/>
    </xf>
    <xf numFmtId="0" fontId="56" fillId="0" borderId="35" xfId="0" applyFont="1" applyBorder="1" applyAlignment="1" applyProtection="1">
      <alignment horizontal="left" vertical="top" wrapText="1"/>
      <protection locked="0"/>
    </xf>
    <xf numFmtId="0" fontId="56" fillId="0" borderId="36" xfId="0" applyFont="1" applyBorder="1" applyAlignment="1" applyProtection="1">
      <alignment horizontal="left" vertical="top" wrapText="1"/>
      <protection locked="0"/>
    </xf>
    <xf numFmtId="0" fontId="56" fillId="0" borderId="37"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38" xfId="0" applyFont="1" applyBorder="1" applyAlignment="1" applyProtection="1">
      <alignment horizontal="left" vertical="top" wrapText="1"/>
      <protection locked="0"/>
    </xf>
    <xf numFmtId="0" fontId="56" fillId="0" borderId="39" xfId="0" applyFont="1" applyBorder="1" applyAlignment="1" applyProtection="1">
      <alignment horizontal="left" vertical="top" wrapText="1"/>
      <protection locked="0"/>
    </xf>
    <xf numFmtId="0" fontId="56" fillId="0" borderId="40" xfId="0" applyFont="1" applyBorder="1" applyAlignment="1" applyProtection="1">
      <alignment horizontal="left" vertical="top" wrapText="1"/>
      <protection locked="0"/>
    </xf>
    <xf numFmtId="0" fontId="56" fillId="0" borderId="41" xfId="0" applyFont="1" applyBorder="1" applyAlignment="1" applyProtection="1">
      <alignment horizontal="left" vertical="top" wrapText="1"/>
      <protection locked="0"/>
    </xf>
    <xf numFmtId="0" fontId="6" fillId="0" borderId="0" xfId="0" applyFont="1" applyAlignment="1">
      <alignment horizontal="left" vertical="top"/>
    </xf>
    <xf numFmtId="170" fontId="6" fillId="0" borderId="0" xfId="0" applyNumberFormat="1" applyFont="1" applyAlignment="1">
      <alignment horizontal="left" vertical="top"/>
    </xf>
    <xf numFmtId="0" fontId="13" fillId="0" borderId="0" xfId="0" applyFont="1" applyAlignment="1" applyProtection="1">
      <alignment horizontal="left" vertical="top"/>
      <protection locked="0"/>
    </xf>
    <xf numFmtId="0" fontId="13" fillId="0" borderId="0" xfId="0" applyFont="1" applyAlignment="1">
      <alignment horizontal="center" vertical="top"/>
    </xf>
    <xf numFmtId="0" fontId="65" fillId="0" borderId="0" xfId="0" applyFont="1" applyAlignment="1">
      <alignment horizontal="left" vertical="top"/>
    </xf>
    <xf numFmtId="170" fontId="65" fillId="0" borderId="0" xfId="0" applyNumberFormat="1" applyFont="1" applyAlignment="1">
      <alignment horizontal="left" vertical="top"/>
    </xf>
    <xf numFmtId="0" fontId="72" fillId="0" borderId="0" xfId="0" applyFont="1" applyAlignment="1" applyProtection="1">
      <alignment horizontal="left" vertical="top"/>
      <protection locked="0"/>
    </xf>
    <xf numFmtId="0" fontId="84" fillId="22" borderId="0" xfId="0" applyFont="1" applyFill="1" applyAlignment="1">
      <alignment horizontal="center" vertical="top"/>
    </xf>
    <xf numFmtId="0" fontId="51" fillId="19" borderId="0" xfId="0" applyFont="1" applyFill="1" applyAlignment="1">
      <alignment horizontal="left" vertical="top" wrapText="1"/>
    </xf>
    <xf numFmtId="0" fontId="32" fillId="10" borderId="5" xfId="0" applyFont="1" applyFill="1" applyBorder="1" applyAlignment="1">
      <alignment horizontal="right" vertical="center"/>
    </xf>
    <xf numFmtId="0" fontId="9" fillId="0" borderId="0" xfId="0" applyFont="1" applyAlignment="1">
      <alignment horizontal="left"/>
    </xf>
    <xf numFmtId="170" fontId="9" fillId="0" borderId="0" xfId="0" applyNumberFormat="1" applyFont="1" applyAlignment="1">
      <alignment horizontal="left"/>
    </xf>
    <xf numFmtId="0" fontId="22" fillId="6" borderId="11"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3" fillId="8" borderId="5"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12" xfId="0" applyFont="1" applyFill="1" applyBorder="1" applyAlignment="1">
      <alignment horizontal="right" vertical="center"/>
    </xf>
    <xf numFmtId="0" fontId="23" fillId="7" borderId="13" xfId="0" applyFont="1" applyFill="1" applyBorder="1" applyAlignment="1">
      <alignment horizontal="right" vertical="center"/>
    </xf>
    <xf numFmtId="0" fontId="22" fillId="9" borderId="17" xfId="0" applyFont="1" applyFill="1" applyBorder="1" applyAlignment="1">
      <alignment horizontal="center" vertical="center" wrapText="1"/>
    </xf>
    <xf numFmtId="0" fontId="22" fillId="9" borderId="0" xfId="0" applyFont="1" applyFill="1" applyAlignment="1">
      <alignment horizontal="center" vertical="center" wrapText="1"/>
    </xf>
    <xf numFmtId="0" fontId="22" fillId="9" borderId="14"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3" fillId="8" borderId="17" xfId="0" applyFont="1" applyFill="1" applyBorder="1" applyAlignment="1">
      <alignment horizontal="right" vertical="center"/>
    </xf>
    <xf numFmtId="0" fontId="23" fillId="8" borderId="0" xfId="0" applyFont="1" applyFill="1" applyAlignment="1">
      <alignment horizontal="right" vertical="center"/>
    </xf>
    <xf numFmtId="0" fontId="23" fillId="8" borderId="16" xfId="0" applyFont="1" applyFill="1" applyBorder="1" applyAlignment="1">
      <alignment horizontal="right" vertical="center"/>
    </xf>
    <xf numFmtId="0" fontId="23" fillId="7" borderId="17" xfId="0" applyFont="1" applyFill="1" applyBorder="1" applyAlignment="1">
      <alignment horizontal="right" vertical="center"/>
    </xf>
    <xf numFmtId="0" fontId="23" fillId="7" borderId="0" xfId="0" applyFont="1" applyFill="1" applyAlignment="1">
      <alignment horizontal="right" vertical="center"/>
    </xf>
    <xf numFmtId="0" fontId="23" fillId="7" borderId="16" xfId="0" applyFont="1" applyFill="1" applyBorder="1" applyAlignment="1">
      <alignment horizontal="right" vertical="center"/>
    </xf>
    <xf numFmtId="0" fontId="23" fillId="8" borderId="7"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8" xfId="0" applyFont="1" applyFill="1" applyBorder="1" applyAlignment="1">
      <alignment horizontal="right" vertical="center"/>
    </xf>
    <xf numFmtId="0" fontId="22" fillId="6" borderId="5" xfId="0" applyFont="1" applyFill="1" applyBorder="1" applyAlignment="1">
      <alignment horizontal="center" vertical="center" textRotation="90" wrapText="1"/>
    </xf>
    <xf numFmtId="0" fontId="23" fillId="7" borderId="5" xfId="0" applyFont="1" applyFill="1" applyBorder="1" applyAlignment="1" applyProtection="1">
      <alignment horizontal="left" vertical="center" wrapText="1"/>
      <protection locked="0"/>
    </xf>
    <xf numFmtId="0" fontId="23" fillId="8" borderId="5" xfId="0" applyFont="1" applyFill="1" applyBorder="1" applyAlignment="1" applyProtection="1">
      <alignment horizontal="left" vertical="center" wrapText="1"/>
      <protection locked="0"/>
    </xf>
    <xf numFmtId="0" fontId="2" fillId="0" borderId="0" xfId="0" applyFont="1" applyAlignment="1"/>
  </cellXfs>
  <cellStyles count="6">
    <cellStyle name="Calculation" xfId="4" builtinId="22"/>
    <cellStyle name="Comma" xfId="2" builtinId="3"/>
    <cellStyle name="Hyperlink" xfId="1" builtinId="8"/>
    <cellStyle name="Input" xfId="5" builtinId="20"/>
    <cellStyle name="Normal" xfId="0" builtinId="0"/>
    <cellStyle name="Percent" xfId="3" builtinId="5"/>
  </cellStyles>
  <dxfs count="53">
    <dxf>
      <fill>
        <patternFill>
          <bgColor theme="5" tint="0.39994506668294322"/>
        </patternFill>
      </fill>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protection locked="1" hidden="0"/>
    </dxf>
    <dxf>
      <font>
        <strike val="0"/>
        <outline val="0"/>
        <shadow val="0"/>
        <u val="none"/>
        <vertAlign val="baseline"/>
        <sz val="10"/>
        <color theme="1"/>
        <name val="Calibri"/>
        <family val="2"/>
        <scheme val="minor"/>
      </font>
      <alignment horizontal="general" vertical="top" textRotation="0" wrapText="1" indent="0" justifyLastLine="0" shrinkToFit="0" readingOrder="0"/>
      <protection locked="1" hidden="0"/>
    </dxf>
    <dxf>
      <font>
        <strike val="0"/>
        <outline val="0"/>
        <shadow val="0"/>
        <u val="none"/>
        <vertAlign val="baseline"/>
        <sz val="10"/>
        <color theme="1"/>
        <name val="Calibri"/>
        <family val="2"/>
        <scheme val="minor"/>
      </font>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top" textRotation="0" wrapText="1" indent="0" justifyLastLine="0" shrinkToFit="0" readingOrder="0"/>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1" indent="0" justifyLastLine="0" shrinkToFit="0" readingOrder="0"/>
      <protection locked="1" hidden="0"/>
    </dxf>
    <dxf>
      <font>
        <strike val="0"/>
        <outline val="0"/>
        <shadow val="0"/>
        <u val="none"/>
        <vertAlign val="baseline"/>
        <sz val="10"/>
        <color theme="1"/>
        <name val="Calibri"/>
        <family val="2"/>
        <scheme val="minor"/>
      </font>
      <alignment vertical="top" textRotation="0" wrapText="1" indent="0" justifyLastLine="0" shrinkToFit="0" readingOrder="0"/>
      <protection locked="1" hidden="0"/>
    </dxf>
    <dxf>
      <alignment horizontal="general" vertical="top" textRotation="0" wrapText="1" indent="0" justifyLastLine="0" shrinkToFit="0" readingOrder="0"/>
      <protection locked="1" hidden="0"/>
    </dxf>
    <dxf>
      <font>
        <strike val="0"/>
        <outline val="0"/>
        <shadow val="0"/>
        <u val="none"/>
        <vertAlign val="baseline"/>
        <sz val="10"/>
        <color theme="1"/>
        <name val="Calibri"/>
        <family val="2"/>
        <scheme val="minor"/>
      </font>
      <alignment vertical="top" textRotation="0" wrapText="1" indent="0" justifyLastLine="0" shrinkToFit="0" readingOrder="0"/>
      <protection locked="1" hidden="0"/>
    </dxf>
    <dxf>
      <font>
        <strike val="0"/>
        <outline val="0"/>
        <shadow val="0"/>
        <u val="none"/>
        <vertAlign val="baseline"/>
        <sz val="10"/>
        <color theme="1"/>
        <name val="Calibri"/>
        <family val="2"/>
        <scheme val="minor"/>
      </font>
      <alignment vertical="top" textRotation="0" wrapText="1" indent="0" justifyLastLine="0" shrinkToFit="0" readingOrder="0"/>
      <protection locked="1" hidden="0"/>
    </dxf>
    <dxf>
      <alignment horizontal="general" vertical="top" textRotation="0" wrapText="1" indent="0" justifyLastLine="0" shrinkToFit="0" readingOrder="0"/>
      <protection locked="1" hidden="0"/>
    </dxf>
    <dxf>
      <font>
        <strike val="0"/>
        <outline val="0"/>
        <shadow val="0"/>
        <u val="none"/>
        <vertAlign val="baseline"/>
        <sz val="10"/>
        <color theme="1"/>
        <name val="Calibri"/>
        <family val="2"/>
        <scheme val="minor"/>
      </font>
      <fill>
        <patternFill patternType="none">
          <fgColor indexed="64"/>
          <bgColor auto="1"/>
        </patternFill>
      </fill>
      <alignment vertical="top" textRotation="0" wrapText="1" indent="0" justifyLastLine="0" shrinkToFit="0" readingOrder="0"/>
      <protection locked="1" hidden="0"/>
    </dxf>
    <dxf>
      <font>
        <strike val="0"/>
        <outline val="0"/>
        <shadow val="0"/>
        <u val="none"/>
        <vertAlign val="baseline"/>
        <sz val="10"/>
        <color theme="1"/>
        <name val="Calibri"/>
        <family val="2"/>
        <scheme val="minor"/>
      </font>
      <numFmt numFmtId="170" formatCode="[$-F800]dddd\,\ mmmm\ dd\,\ yyyy"/>
      <alignment horizontal="left" vertical="top" textRotation="0" wrapText="1" indent="0" justifyLastLine="0" shrinkToFit="0" readingOrder="0"/>
      <protection locked="1" hidden="0"/>
    </dxf>
    <dxf>
      <font>
        <strike val="0"/>
        <outline val="0"/>
        <shadow val="0"/>
        <u val="none"/>
        <vertAlign val="baseline"/>
        <sz val="10"/>
        <color theme="1"/>
        <name val="Calibri"/>
        <family val="2"/>
        <scheme val="minor"/>
      </font>
      <alignment vertical="top" textRotation="0" wrapText="1" indent="0" justifyLastLine="0" shrinkToFit="0" readingOrder="0"/>
      <protection locked="1" hidden="0"/>
    </dxf>
    <dxf>
      <alignment horizontal="general"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39994506668294322"/>
        </patternFill>
      </fill>
    </dxf>
    <dxf>
      <fill>
        <patternFill>
          <bgColor rgb="FFE1F0EB"/>
        </patternFill>
      </fill>
    </dxf>
    <dxf>
      <fill>
        <patternFill>
          <bgColor rgb="FFC1DFD5"/>
        </patternFill>
      </fill>
    </dxf>
    <dxf>
      <fill>
        <patternFill>
          <bgColor rgb="FF00B398"/>
        </patternFill>
      </fill>
    </dxf>
    <dxf>
      <fill>
        <patternFill>
          <bgColor rgb="FFE0DEDC"/>
        </patternFill>
      </fill>
    </dxf>
    <dxf>
      <fill>
        <patternFill>
          <bgColor rgb="FF99928A"/>
        </patternFill>
      </fill>
    </dxf>
  </dxfs>
  <tableStyles count="2" defaultTableStyle="Table Style 2" defaultPivotStyle="PivotStyleLight16">
    <tableStyle name="Table Style 1" pivot="0" count="2" xr9:uid="{ABE93533-D051-4EA8-BF2A-F7FBCDBF4449}">
      <tableStyleElement type="firstRowStripe" dxfId="52"/>
      <tableStyleElement type="secondRowStripe" dxfId="51"/>
    </tableStyle>
    <tableStyle name="Table Style 2" pivot="0" count="3" xr9:uid="{7D1D04C0-EBCF-42FB-A4AC-718EEDF8E1CA}">
      <tableStyleElement type="headerRow" dxfId="50"/>
      <tableStyleElement type="firstRowStripe" dxfId="49"/>
      <tableStyleElement type="secondRowStripe" dxfId="48"/>
    </tableStyle>
  </tableStyles>
  <colors>
    <mruColors>
      <color rgb="FF00B398"/>
      <color rgb="FFFFFF99"/>
      <color rgb="FFE1F0EB"/>
      <color rgb="FF007864"/>
      <color rgb="FFC1DFD5"/>
      <color rgb="FFE0DEDC"/>
      <color rgb="FFFCE4D6"/>
      <color rgb="FF99928A"/>
      <color rgb="FF404040"/>
      <color rgb="FF003D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581025</xdr:colOff>
      <xdr:row>1</xdr:row>
      <xdr:rowOff>38109</xdr:rowOff>
    </xdr:from>
    <xdr:to>
      <xdr:col>13</xdr:col>
      <xdr:colOff>378574</xdr:colOff>
      <xdr:row>6</xdr:row>
      <xdr:rowOff>15835</xdr:rowOff>
    </xdr:to>
    <xdr:pic>
      <xdr:nvPicPr>
        <xdr:cNvPr id="4" name="Picture 3">
          <a:extLst>
            <a:ext uri="{FF2B5EF4-FFF2-40B4-BE49-F238E27FC236}">
              <a16:creationId xmlns:a16="http://schemas.microsoft.com/office/drawing/2014/main" id="{5A60F819-CB9A-4693-8F12-DD6D7D5086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0" y="219084"/>
          <a:ext cx="1620000" cy="1019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865187</xdr:colOff>
      <xdr:row>1</xdr:row>
      <xdr:rowOff>0</xdr:rowOff>
    </xdr:from>
    <xdr:to>
      <xdr:col>12</xdr:col>
      <xdr:colOff>1</xdr:colOff>
      <xdr:row>5</xdr:row>
      <xdr:rowOff>153882</xdr:rowOff>
    </xdr:to>
    <xdr:pic>
      <xdr:nvPicPr>
        <xdr:cNvPr id="2" name="Picture 1">
          <a:extLst>
            <a:ext uri="{FF2B5EF4-FFF2-40B4-BE49-F238E27FC236}">
              <a16:creationId xmlns:a16="http://schemas.microsoft.com/office/drawing/2014/main" id="{CAC76A64-5921-411B-90C9-1296520C08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78468" y="178594"/>
          <a:ext cx="1920876" cy="1284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186530</xdr:colOff>
      <xdr:row>1</xdr:row>
      <xdr:rowOff>72337</xdr:rowOff>
    </xdr:from>
    <xdr:to>
      <xdr:col>13</xdr:col>
      <xdr:colOff>190500</xdr:colOff>
      <xdr:row>5</xdr:row>
      <xdr:rowOff>226219</xdr:rowOff>
    </xdr:to>
    <xdr:pic>
      <xdr:nvPicPr>
        <xdr:cNvPr id="2" name="Picture 1">
          <a:extLst>
            <a:ext uri="{FF2B5EF4-FFF2-40B4-BE49-F238E27FC236}">
              <a16:creationId xmlns:a16="http://schemas.microsoft.com/office/drawing/2014/main" id="{C990212D-0C4C-4298-826D-DB16C1E2AB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0749" y="262837"/>
          <a:ext cx="1920876" cy="1284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10583</xdr:colOff>
      <xdr:row>0</xdr:row>
      <xdr:rowOff>105833</xdr:rowOff>
    </xdr:from>
    <xdr:to>
      <xdr:col>16</xdr:col>
      <xdr:colOff>645584</xdr:colOff>
      <xdr:row>5</xdr:row>
      <xdr:rowOff>67310</xdr:rowOff>
    </xdr:to>
    <xdr:pic>
      <xdr:nvPicPr>
        <xdr:cNvPr id="2" name="Picture 1">
          <a:extLst>
            <a:ext uri="{FF2B5EF4-FFF2-40B4-BE49-F238E27FC236}">
              <a16:creationId xmlns:a16="http://schemas.microsoft.com/office/drawing/2014/main" id="{EF12DFFB-9A3B-4D88-ABC7-AF01790EE7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7333" y="105833"/>
          <a:ext cx="1915584" cy="127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2728595</xdr:colOff>
      <xdr:row>1</xdr:row>
      <xdr:rowOff>115147</xdr:rowOff>
    </xdr:from>
    <xdr:to>
      <xdr:col>6</xdr:col>
      <xdr:colOff>877442</xdr:colOff>
      <xdr:row>7</xdr:row>
      <xdr:rowOff>136102</xdr:rowOff>
    </xdr:to>
    <xdr:pic>
      <xdr:nvPicPr>
        <xdr:cNvPr id="4" name="Picture 3">
          <a:extLst>
            <a:ext uri="{FF2B5EF4-FFF2-40B4-BE49-F238E27FC236}">
              <a16:creationId xmlns:a16="http://schemas.microsoft.com/office/drawing/2014/main" id="{A7FAA850-2E89-44B4-899D-A93CA93934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42428" y="284480"/>
          <a:ext cx="2572680" cy="1614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16</xdr:col>
      <xdr:colOff>624417</xdr:colOff>
      <xdr:row>0</xdr:row>
      <xdr:rowOff>95250</xdr:rowOff>
    </xdr:from>
    <xdr:ext cx="1915584" cy="1116069"/>
    <xdr:pic>
      <xdr:nvPicPr>
        <xdr:cNvPr id="5" name="Picture 4">
          <a:extLst>
            <a:ext uri="{FF2B5EF4-FFF2-40B4-BE49-F238E27FC236}">
              <a16:creationId xmlns:a16="http://schemas.microsoft.com/office/drawing/2014/main" id="{5A92EE9C-FE7B-4C21-B36B-51EECF1E4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4852" y="91440"/>
          <a:ext cx="1915584" cy="111606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16</xdr:col>
      <xdr:colOff>624417</xdr:colOff>
      <xdr:row>0</xdr:row>
      <xdr:rowOff>95250</xdr:rowOff>
    </xdr:from>
    <xdr:ext cx="1915584" cy="1116069"/>
    <xdr:pic>
      <xdr:nvPicPr>
        <xdr:cNvPr id="2" name="Picture 1">
          <a:extLst>
            <a:ext uri="{FF2B5EF4-FFF2-40B4-BE49-F238E27FC236}">
              <a16:creationId xmlns:a16="http://schemas.microsoft.com/office/drawing/2014/main" id="{DA00D0B2-87C6-46BB-B7F6-36C6F4086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78142" y="95250"/>
          <a:ext cx="1915584" cy="111606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16</xdr:col>
      <xdr:colOff>624417</xdr:colOff>
      <xdr:row>0</xdr:row>
      <xdr:rowOff>95250</xdr:rowOff>
    </xdr:from>
    <xdr:ext cx="1915584" cy="1116069"/>
    <xdr:pic>
      <xdr:nvPicPr>
        <xdr:cNvPr id="2" name="Picture 1">
          <a:extLst>
            <a:ext uri="{FF2B5EF4-FFF2-40B4-BE49-F238E27FC236}">
              <a16:creationId xmlns:a16="http://schemas.microsoft.com/office/drawing/2014/main" id="{AD4F2AE1-5778-411B-B58B-85D40B691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53377" y="91440"/>
          <a:ext cx="1915584" cy="111606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10</xdr:col>
      <xdr:colOff>742950</xdr:colOff>
      <xdr:row>0</xdr:row>
      <xdr:rowOff>133350</xdr:rowOff>
    </xdr:from>
    <xdr:to>
      <xdr:col>12</xdr:col>
      <xdr:colOff>701790</xdr:colOff>
      <xdr:row>5</xdr:row>
      <xdr:rowOff>95836</xdr:rowOff>
    </xdr:to>
    <xdr:pic>
      <xdr:nvPicPr>
        <xdr:cNvPr id="2" name="Picture 1">
          <a:extLst>
            <a:ext uri="{FF2B5EF4-FFF2-40B4-BE49-F238E27FC236}">
              <a16:creationId xmlns:a16="http://schemas.microsoft.com/office/drawing/2014/main" id="{963BE3FE-3B97-4A03-A37B-21B2553ED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6675" y="133350"/>
          <a:ext cx="1614285" cy="10197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742950</xdr:colOff>
      <xdr:row>0</xdr:row>
      <xdr:rowOff>133350</xdr:rowOff>
    </xdr:from>
    <xdr:to>
      <xdr:col>12</xdr:col>
      <xdr:colOff>744335</xdr:colOff>
      <xdr:row>5</xdr:row>
      <xdr:rowOff>96471</xdr:rowOff>
    </xdr:to>
    <xdr:pic>
      <xdr:nvPicPr>
        <xdr:cNvPr id="2" name="Picture 1">
          <a:extLst>
            <a:ext uri="{FF2B5EF4-FFF2-40B4-BE49-F238E27FC236}">
              <a16:creationId xmlns:a16="http://schemas.microsoft.com/office/drawing/2014/main" id="{70ED8117-DB9C-43EA-9FBB-8BC94E4E0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8800" y="133350"/>
          <a:ext cx="1698740" cy="9937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742950</xdr:colOff>
      <xdr:row>0</xdr:row>
      <xdr:rowOff>133350</xdr:rowOff>
    </xdr:from>
    <xdr:to>
      <xdr:col>12</xdr:col>
      <xdr:colOff>740525</xdr:colOff>
      <xdr:row>5</xdr:row>
      <xdr:rowOff>92661</xdr:rowOff>
    </xdr:to>
    <xdr:pic>
      <xdr:nvPicPr>
        <xdr:cNvPr id="2" name="Picture 1">
          <a:extLst>
            <a:ext uri="{FF2B5EF4-FFF2-40B4-BE49-F238E27FC236}">
              <a16:creationId xmlns:a16="http://schemas.microsoft.com/office/drawing/2014/main" id="{088E0127-66B4-44D0-B58F-B53A8606E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8800" y="133350"/>
          <a:ext cx="1698740" cy="9937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742950</xdr:colOff>
      <xdr:row>0</xdr:row>
      <xdr:rowOff>133350</xdr:rowOff>
    </xdr:from>
    <xdr:to>
      <xdr:col>12</xdr:col>
      <xdr:colOff>740525</xdr:colOff>
      <xdr:row>5</xdr:row>
      <xdr:rowOff>92661</xdr:rowOff>
    </xdr:to>
    <xdr:pic>
      <xdr:nvPicPr>
        <xdr:cNvPr id="2" name="Picture 1">
          <a:extLst>
            <a:ext uri="{FF2B5EF4-FFF2-40B4-BE49-F238E27FC236}">
              <a16:creationId xmlns:a16="http://schemas.microsoft.com/office/drawing/2014/main" id="{7D0A659A-1453-4CE0-85EB-03EE22C1F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8800" y="133350"/>
          <a:ext cx="1698740" cy="9937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10583</xdr:colOff>
      <xdr:row>0</xdr:row>
      <xdr:rowOff>105833</xdr:rowOff>
    </xdr:from>
    <xdr:to>
      <xdr:col>17</xdr:col>
      <xdr:colOff>645584</xdr:colOff>
      <xdr:row>5</xdr:row>
      <xdr:rowOff>69215</xdr:rowOff>
    </xdr:to>
    <xdr:pic>
      <xdr:nvPicPr>
        <xdr:cNvPr id="2" name="Picture 1">
          <a:extLst>
            <a:ext uri="{FF2B5EF4-FFF2-40B4-BE49-F238E27FC236}">
              <a16:creationId xmlns:a16="http://schemas.microsoft.com/office/drawing/2014/main" id="{AC605230-7AEE-4788-B2FA-8B0CC96E4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40958" y="105833"/>
          <a:ext cx="1920876" cy="12778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742950</xdr:colOff>
      <xdr:row>0</xdr:row>
      <xdr:rowOff>133350</xdr:rowOff>
    </xdr:from>
    <xdr:to>
      <xdr:col>12</xdr:col>
      <xdr:colOff>699885</xdr:colOff>
      <xdr:row>4</xdr:row>
      <xdr:rowOff>143461</xdr:rowOff>
    </xdr:to>
    <xdr:pic>
      <xdr:nvPicPr>
        <xdr:cNvPr id="2" name="Picture 1">
          <a:extLst>
            <a:ext uri="{FF2B5EF4-FFF2-40B4-BE49-F238E27FC236}">
              <a16:creationId xmlns:a16="http://schemas.microsoft.com/office/drawing/2014/main" id="{826D1ED1-B99F-41AC-AB2E-6AD288A3F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0" y="133350"/>
          <a:ext cx="1614285" cy="10197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w-dc01\Data\finance\Marissa\Contract%20Budget%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ftercare365.sharepoint.com/Dept/Finance%20Modeling/Annual%20Budget%2018-19/BudgV2/Cost%20Centre%20Master%20v2.2.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aftercare365.sharepoint.com/Documents%20and%20Settings/emma.kelsen/Local%20Settings/Temporary%20Internet%20Files/Content.Outlook/C17QADZG/Revised%20Copy%20of%20FY14_Centre_Template_Brisbane_City_Version_03%20xlsm%20-%20CathyLeah%20-%20Amended-30102013%20-%20Copy.xlsm?F1DFEC49" TargetMode="External"/><Relationship Id="rId1" Type="http://schemas.openxmlformats.org/officeDocument/2006/relationships/externalLinkPath" Target="file:///\\F1DFEC49\Revised%20Copy%20of%20FY14_Centre_Template_Brisbane_City_Version_03%20xlsm%20-%20CathyLeah%20-%20Amended-30102013%20-%20Cop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ftercare365.sharepoint.com/Dept/Accounts/Accounts_QLD/Toowoomba%20DCCS-CPTW/201920/directors-certification%20Oct-Dec%2019%20Qtr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ftercare365.sharepoint.com/sites/AccountsTeam2/Shared%20Documents/General/Acquittals/2022_23/QTR4/EL/Ash/HDSP-HDTV_headspace%20Townsville%20-%20Q1%20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ccounts\Accounts%20QLD\Headspace\20182019\Brisbane\Reports\Headspace%20BC%20March%202014%20Qtr%20Reporting-Corrected%20by%20Emma-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ftercare365.sharepoint.com/Documents%20and%20Settings/sathiya.puvanachandr/Local%20Settings/Temporary%20Internet%20Files/OLK20C/BudgetLink%20Report%20v2.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Template"/>
      <sheetName val="Staff Cost Calculatio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
      <sheetName val="Res"/>
      <sheetName val="Int"/>
      <sheetName val="Present"/>
      <sheetName val="Cost Centres"/>
      <sheetName val="CalcDetail"/>
      <sheetName val="Cashflowforecast"/>
      <sheetName val="CFSchart1"/>
      <sheetName val="CFSchart2"/>
      <sheetName val="CFSchart3"/>
      <sheetName val="Count"/>
      <sheetName val="Lists"/>
      <sheetName val="Cashflowforecast2"/>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ntrol_Data"/>
      <sheetName val="Track_Changes"/>
      <sheetName val="CommentsandNotes"/>
      <sheetName val="Core Funding Budget"/>
      <sheetName val="Salaries headspace funded"/>
      <sheetName val="Salaries Non-headspace Funded"/>
      <sheetName val="NMhCAF"/>
      <sheetName val="Other Income &amp; Expenditure"/>
      <sheetName val="Establishment Funds Budget"/>
      <sheetName val="Revised Copy of FY14_Centre_Tem"/>
      <sheetName val="Key"/>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dule1"/>
      <sheetName val="Module2"/>
      <sheetName val="Director's Certification"/>
      <sheetName val="Prompts"/>
      <sheetName val="List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Configuration"/>
      <sheetName val="State Suburbs"/>
      <sheetName val="Report Details"/>
      <sheetName val="Instructions for provider"/>
      <sheetName val="Definitions"/>
      <sheetName val="P-1   "/>
      <sheetName val="P-2   "/>
      <sheetName val="P-3"/>
      <sheetName val="P-4"/>
      <sheetName val=" P-5 CORE"/>
      <sheetName val=" P-5 WAIT"/>
      <sheetName val=" P-5 TERN"/>
      <sheetName val="P-5 SPS"/>
      <sheetName val="P-6 CORE"/>
      <sheetName val="P-6 WAIT"/>
      <sheetName val="P-6 TERN"/>
      <sheetName val="P-6 SPS"/>
      <sheetName val="P-7 CORE"/>
      <sheetName val="P-7 WAIT"/>
      <sheetName val="P-7 TERN"/>
      <sheetName val="P-7 SPS"/>
      <sheetName val=" P-8 CORE"/>
      <sheetName val=" P-8 WAIT"/>
      <sheetName val=" P-8 TERN"/>
      <sheetName val="P-8 SPS"/>
      <sheetName val="P-9 CORE"/>
      <sheetName val="P-9 WAIT"/>
      <sheetName val="P-9 TERN"/>
      <sheetName val="P-9 SPS"/>
      <sheetName val="P-10"/>
      <sheetName val="P-11"/>
      <sheetName val="CORE Workforce Plan"/>
      <sheetName val="TERN Workforce Plan"/>
      <sheetName val="SPS Workforce Plan"/>
      <sheetName val="Waittime Workforce Plan"/>
      <sheetName val="Finance Report - CORE"/>
      <sheetName val="Finance Report - WAIT"/>
      <sheetName val="Finance Report - TERN"/>
      <sheetName val="Finance Report - SPS"/>
      <sheetName val="X"/>
      <sheetName val="Summary"/>
      <sheetName val="Acquittal working"/>
      <sheetName val="Calculation"/>
      <sheetName val="Costing Report"/>
      <sheetName val="Detailed"/>
      <sheetName val="GL Map"/>
      <sheetName val="Reallocation"/>
      <sheetName val="FTE"/>
      <sheetName val="HDSP-HDTV"/>
      <sheetName val="Salaries and W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blishmt Funds Asset Bud (2"/>
      <sheetName val="Operating funding"/>
      <sheetName val="QB - qtr 1"/>
      <sheetName val="QB - qtr 2"/>
      <sheetName val="January 14"/>
      <sheetName val="Jan to 28 Feb 14"/>
      <sheetName val="March QB"/>
      <sheetName val="Payroll Workings March Qtr"/>
      <sheetName val="Jan -March 2014"/>
      <sheetName val="Operating Report March Qt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ions"/>
      <sheetName val="Menu"/>
      <sheetName val="shtRegistration"/>
      <sheetName val="Macros"/>
      <sheetName val="Data Connection"/>
      <sheetName val="Options"/>
      <sheetName val="MX - Dashboard"/>
      <sheetName val="MX - Dashboard Setup"/>
      <sheetName val="MX - Dashboard Data 1"/>
      <sheetName val="MX - Dashboard Data 2"/>
      <sheetName val="MX - Project Budget Report"/>
      <sheetName val="MX - Project Summary"/>
      <sheetName val="MX - Budget by Job"/>
      <sheetName val="MX - Forecast"/>
      <sheetName val="Monthly Budget Variance Report"/>
      <sheetName val="Monthly Analysis Report"/>
      <sheetName val="Balance Sheet"/>
      <sheetName val="Balance Sheet Variance Report"/>
      <sheetName val="Budget Entry"/>
      <sheetName val="BS Budget Entry"/>
      <sheetName val="Acquital - Setup"/>
      <sheetName val="Acquittal - Acquittal Type List"/>
      <sheetName val="Acquittal - Funding Body List"/>
      <sheetName val="Acquittal - Account Code List"/>
      <sheetName val="HACC - Financial - Part 1"/>
      <sheetName val="HACC - Financial - Part 2"/>
      <sheetName val="HACC - Financial - Part 3"/>
      <sheetName val="DSQ - Instructions"/>
      <sheetName val="DSQ - Front Page"/>
      <sheetName val="DSQ - Acquittal page"/>
      <sheetName val="DSQ - Acquittal page 2"/>
      <sheetName val="DSQ - Acquittal page 3"/>
      <sheetName val="DSQ - Single Grant Acquittal"/>
      <sheetName val="DSQ - Acquittal page P300"/>
      <sheetName val="DOC - Periodic Return 1"/>
      <sheetName val="DOC - Periodic Return 2"/>
      <sheetName val="ACH - Budget Analysis"/>
      <sheetName val="ACH - Company Reconciliation"/>
      <sheetName val="ACH - Balance Sheet"/>
      <sheetName val="ACH - BS Company Reconciliation"/>
      <sheetName val="Account No Descrep"/>
      <sheetName val="_CopyWorksheetParameters"/>
      <sheetName val="Data"/>
      <sheetName val="Data (2)"/>
      <sheetName val="Lists"/>
      <sheetName val="Ke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persons/person.xml><?xml version="1.0" encoding="utf-8"?>
<personList xmlns="http://schemas.microsoft.com/office/spreadsheetml/2018/threadedcomments" xmlns:x="http://schemas.openxmlformats.org/spreadsheetml/2006/main">
  <person displayName="Clint Dawson" id="{ED804559-E59F-4F9E-96DB-EE9850557D4A}" userId="clint.dawson@ddwmphn.com.au" providerId="PeoplePicker"/>
  <person displayName="Renata Danisevska" id="{D15BA52E-3701-40F8-952A-00EEBCFEB89E}" userId="S::renata.danisevska@ddwmphn.com.au::d89cb0ab-8983-4fc7-9f15-696a1356dfb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280517-4D16-4EC2-A2E6-9667E13315FA}" name="Table1" displayName="Table1" ref="A1:B5" totalsRowShown="0" headerRowDxfId="20" dataDxfId="19">
  <autoFilter ref="A1:B5" xr:uid="{F3280517-4D16-4EC2-A2E6-9667E13315FA}"/>
  <tableColumns count="2">
    <tableColumn id="1" xr3:uid="{6A88A943-45AE-4B04-B0B9-62D64FF46764}" name="Period" dataDxfId="18"/>
    <tableColumn id="2" xr3:uid="{B5AA5269-1A23-490B-A6E0-EF7CA7BB7E03}" name="Quarter" dataDxfId="1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76963F-497A-4AFF-BEC2-138E4C148B67}" name="Table2" displayName="Table2" ref="D1:D4" totalsRowShown="0" headerRowDxfId="16" dataDxfId="15">
  <autoFilter ref="D1:D4" xr:uid="{2D76963F-497A-4AFF-BEC2-138E4C148B67}"/>
  <tableColumns count="1">
    <tableColumn id="1" xr3:uid="{A001E0BE-17A0-40BB-B8A0-6ED1DCE4B47E}" name="Choices" dataDxfId="14"/>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5BA95C-39DD-413B-84CF-7859EFF06059}" name="Table3" displayName="Table3" ref="F1:H7" totalsRowShown="0" headerRowDxfId="13" dataDxfId="12">
  <autoFilter ref="F1:H7" xr:uid="{8F5BA95C-39DD-413B-84CF-7859EFF06059}"/>
  <tableColumns count="3">
    <tableColumn id="1" xr3:uid="{0B64E15A-D147-4A14-BAA9-D933CD7B3201}" name="Payment Number" dataDxfId="11"/>
    <tableColumn id="3" xr3:uid="{A0EEA2D9-D889-4B89-8E32-AF11AD18CA6A}" name="Period" dataDxfId="10"/>
    <tableColumn id="2" xr3:uid="{5AF65DBB-C298-44E5-9305-C3B23D2E5D99}" name="Amount" dataDxfId="9" dataCellStyle="Comma"/>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A71878B-AFC3-4709-9DB4-C66B92F6C055}" name="Table5" displayName="Table5" ref="J1:J4" totalsRowShown="0" headerRowDxfId="8" dataDxfId="7">
  <autoFilter ref="J1:J4" xr:uid="{9A71878B-AFC3-4709-9DB4-C66B92F6C055}"/>
  <tableColumns count="1">
    <tableColumn id="1" xr3:uid="{318C3007-6234-475D-8996-1CF0BB3C3312}" name="Carried forward from:" dataDxfId="6"/>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842091-12B9-4382-9053-D056F6B3C3A8}" name="Table6" displayName="Table6" ref="F10:H16" totalsRowShown="0" headerRowDxfId="5" dataDxfId="4">
  <autoFilter ref="F10:H16" xr:uid="{CB842091-12B9-4382-9053-D056F6B3C3A8}"/>
  <tableColumns count="3">
    <tableColumn id="4" xr3:uid="{020620F0-E6B8-4658-997E-DD3349B19696}" name="Previous Period" dataDxfId="3"/>
    <tableColumn id="1" xr3:uid="{5290821B-0242-4A7E-BF5F-B6343B862710}" name="Carried Forward period" dataDxfId="2"/>
    <tableColumn id="2" xr3:uid="{88DA1C29-1B57-478B-8554-6C8860258B2B}" name="Underspend ($)" dataDxfId="1" dataCellStyle="Comma"/>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4-09-10T02:50:23.68" personId="{D15BA52E-3701-40F8-952A-00EEBCFEB89E}" id="{3C954DBB-6660-42C8-A93F-ABFF6F7CCFFD}">
    <text>@Clint Dawson to hide?</text>
    <mentions>
      <mention mentionpersonId="{ED804559-E59F-4F9E-96DB-EE9850557D4A}" mentionId="{A96C2DA3-E836-4315-A258-2356961B2FD7}" startIndex="0" length="13"/>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E23F-FB93-46E2-8918-02D45F96F51D}">
  <sheetPr>
    <tabColor theme="2" tint="-0.249977111117893"/>
  </sheetPr>
  <dimension ref="A3:N49"/>
  <sheetViews>
    <sheetView showGridLines="0" topLeftCell="A17" zoomScale="80" zoomScaleNormal="80" workbookViewId="0">
      <selection activeCell="D11" sqref="D11:G11"/>
    </sheetView>
  </sheetViews>
  <sheetFormatPr defaultColWidth="9.140625" defaultRowHeight="14.1"/>
  <cols>
    <col min="1" max="1" width="5" style="131" customWidth="1"/>
    <col min="2" max="2" width="11" style="131" customWidth="1"/>
    <col min="3" max="3" width="11.7109375" style="131" bestFit="1" customWidth="1"/>
    <col min="4" max="13" width="9.140625" style="131"/>
    <col min="14" max="14" width="23.42578125" style="131" customWidth="1"/>
    <col min="15" max="16384" width="9.140625" style="131"/>
  </cols>
  <sheetData>
    <row r="3" spans="1:13">
      <c r="A3" s="129"/>
      <c r="B3" s="188" t="s">
        <v>0</v>
      </c>
      <c r="C3" s="189">
        <v>1.1000000000000001</v>
      </c>
      <c r="D3" s="130"/>
      <c r="F3" s="2"/>
      <c r="G3" s="2"/>
      <c r="H3" s="2"/>
      <c r="I3" s="2"/>
    </row>
    <row r="4" spans="1:13" ht="18.95">
      <c r="A4" s="129"/>
      <c r="B4" s="188" t="s">
        <v>1</v>
      </c>
      <c r="C4" s="190">
        <v>45536</v>
      </c>
      <c r="F4" s="132"/>
      <c r="G4" s="2"/>
      <c r="H4" s="2"/>
      <c r="I4" s="2"/>
    </row>
    <row r="5" spans="1:13" ht="20.100000000000001">
      <c r="A5" s="249" t="s">
        <v>2</v>
      </c>
      <c r="B5" s="249"/>
      <c r="C5" s="249"/>
      <c r="D5" s="249"/>
      <c r="E5" s="249"/>
      <c r="F5" s="249"/>
      <c r="G5" s="249"/>
      <c r="H5" s="249"/>
      <c r="I5" s="249"/>
      <c r="J5" s="249"/>
      <c r="K5" s="249"/>
      <c r="L5" s="249"/>
      <c r="M5" s="249"/>
    </row>
    <row r="6" spans="1:13" ht="15" customHeight="1">
      <c r="A6" s="250"/>
      <c r="B6" s="251"/>
      <c r="C6" s="251"/>
      <c r="D6" s="251"/>
      <c r="E6" s="251"/>
      <c r="F6" s="251"/>
      <c r="G6" s="251"/>
      <c r="H6" s="251"/>
      <c r="I6" s="251"/>
      <c r="J6" s="251"/>
      <c r="K6" s="251"/>
      <c r="L6" s="251"/>
      <c r="M6" s="251"/>
    </row>
    <row r="7" spans="1:13" ht="15" customHeight="1">
      <c r="A7" s="263"/>
      <c r="B7" s="263"/>
      <c r="C7" s="263"/>
      <c r="D7" s="263"/>
      <c r="E7" s="263"/>
      <c r="F7" s="263"/>
      <c r="G7" s="263"/>
      <c r="H7" s="263"/>
      <c r="I7" s="263"/>
      <c r="J7" s="263"/>
      <c r="K7" s="263"/>
      <c r="L7" s="263"/>
      <c r="M7" s="263"/>
    </row>
    <row r="8" spans="1:13">
      <c r="B8" s="191" t="s">
        <v>3</v>
      </c>
      <c r="C8" s="191"/>
      <c r="D8" s="264" t="s">
        <v>4</v>
      </c>
      <c r="E8" s="264"/>
      <c r="F8" s="264"/>
      <c r="G8" s="264"/>
      <c r="H8" s="264"/>
    </row>
    <row r="9" spans="1:13">
      <c r="B9" s="191" t="s">
        <v>5</v>
      </c>
      <c r="C9" s="191"/>
      <c r="D9" s="264" t="s">
        <v>6</v>
      </c>
      <c r="E9" s="264"/>
      <c r="F9" s="264"/>
      <c r="G9" s="264"/>
      <c r="H9" s="264"/>
    </row>
    <row r="10" spans="1:13">
      <c r="B10" s="191" t="s">
        <v>7</v>
      </c>
      <c r="C10" s="191"/>
      <c r="D10" s="264" t="s">
        <v>8</v>
      </c>
      <c r="E10" s="264"/>
      <c r="F10" s="264"/>
      <c r="G10" s="264"/>
      <c r="H10" s="264"/>
    </row>
    <row r="11" spans="1:13">
      <c r="B11" s="191" t="s">
        <v>9</v>
      </c>
      <c r="C11" s="191"/>
      <c r="D11" s="265">
        <v>45747</v>
      </c>
      <c r="E11" s="265"/>
      <c r="F11" s="265"/>
      <c r="G11" s="265"/>
      <c r="H11" s="192">
        <f>VLOOKUP(D11,Table1[],2,FALSE)</f>
        <v>9</v>
      </c>
    </row>
    <row r="16" spans="1:13" ht="15">
      <c r="B16" s="133" t="s">
        <v>10</v>
      </c>
    </row>
    <row r="17" spans="2:14" ht="15">
      <c r="B17" s="134"/>
    </row>
    <row r="18" spans="2:14" ht="27.75" customHeight="1">
      <c r="B18" s="135" t="s">
        <v>11</v>
      </c>
      <c r="C18" s="252" t="s">
        <v>12</v>
      </c>
      <c r="D18" s="253"/>
      <c r="E18" s="253"/>
      <c r="F18" s="253"/>
      <c r="G18" s="253"/>
      <c r="H18" s="253"/>
      <c r="I18" s="253"/>
      <c r="J18" s="253"/>
      <c r="K18" s="253"/>
      <c r="L18" s="253"/>
      <c r="M18" s="253"/>
      <c r="N18" s="253"/>
    </row>
    <row r="19" spans="2:14" ht="27.75" customHeight="1" thickBot="1">
      <c r="B19" s="135"/>
      <c r="C19" s="136"/>
      <c r="D19" s="137"/>
      <c r="E19" s="137"/>
      <c r="F19" s="137"/>
      <c r="G19" s="137"/>
      <c r="H19" s="137"/>
      <c r="I19" s="137"/>
      <c r="J19" s="137"/>
      <c r="K19" s="137"/>
      <c r="L19" s="137"/>
      <c r="M19" s="137"/>
      <c r="N19" s="137"/>
    </row>
    <row r="20" spans="2:14" ht="14.25" customHeight="1">
      <c r="B20" s="254" t="s">
        <v>13</v>
      </c>
      <c r="C20" s="255"/>
      <c r="D20" s="255"/>
      <c r="E20" s="255"/>
      <c r="F20" s="255"/>
      <c r="G20" s="255"/>
      <c r="H20" s="255"/>
      <c r="I20" s="255"/>
      <c r="J20" s="255"/>
      <c r="K20" s="255"/>
      <c r="L20" s="255"/>
      <c r="M20" s="255"/>
      <c r="N20" s="256"/>
    </row>
    <row r="21" spans="2:14" ht="14.25" customHeight="1">
      <c r="B21" s="257"/>
      <c r="C21" s="258"/>
      <c r="D21" s="258"/>
      <c r="E21" s="258"/>
      <c r="F21" s="258"/>
      <c r="G21" s="258"/>
      <c r="H21" s="258"/>
      <c r="I21" s="258"/>
      <c r="J21" s="258"/>
      <c r="K21" s="258"/>
      <c r="L21" s="258"/>
      <c r="M21" s="258"/>
      <c r="N21" s="259"/>
    </row>
    <row r="22" spans="2:14" ht="14.25" customHeight="1">
      <c r="B22" s="257"/>
      <c r="C22" s="258"/>
      <c r="D22" s="258"/>
      <c r="E22" s="258"/>
      <c r="F22" s="258"/>
      <c r="G22" s="258"/>
      <c r="H22" s="258"/>
      <c r="I22" s="258"/>
      <c r="J22" s="258"/>
      <c r="K22" s="258"/>
      <c r="L22" s="258"/>
      <c r="M22" s="258"/>
      <c r="N22" s="259"/>
    </row>
    <row r="23" spans="2:14" ht="14.25" customHeight="1">
      <c r="B23" s="257"/>
      <c r="C23" s="258"/>
      <c r="D23" s="258"/>
      <c r="E23" s="258"/>
      <c r="F23" s="258"/>
      <c r="G23" s="258"/>
      <c r="H23" s="258"/>
      <c r="I23" s="258"/>
      <c r="J23" s="258"/>
      <c r="K23" s="258"/>
      <c r="L23" s="258"/>
      <c r="M23" s="258"/>
      <c r="N23" s="259"/>
    </row>
    <row r="24" spans="2:14" ht="14.25" customHeight="1">
      <c r="B24" s="257"/>
      <c r="C24" s="258"/>
      <c r="D24" s="258"/>
      <c r="E24" s="258"/>
      <c r="F24" s="258"/>
      <c r="G24" s="258"/>
      <c r="H24" s="258"/>
      <c r="I24" s="258"/>
      <c r="J24" s="258"/>
      <c r="K24" s="258"/>
      <c r="L24" s="258"/>
      <c r="M24" s="258"/>
      <c r="N24" s="259"/>
    </row>
    <row r="25" spans="2:14" ht="14.25" customHeight="1">
      <c r="B25" s="257"/>
      <c r="C25" s="258"/>
      <c r="D25" s="258"/>
      <c r="E25" s="258"/>
      <c r="F25" s="258"/>
      <c r="G25" s="258"/>
      <c r="H25" s="258"/>
      <c r="I25" s="258"/>
      <c r="J25" s="258"/>
      <c r="K25" s="258"/>
      <c r="L25" s="258"/>
      <c r="M25" s="258"/>
      <c r="N25" s="259"/>
    </row>
    <row r="26" spans="2:14" ht="14.25" customHeight="1">
      <c r="B26" s="257"/>
      <c r="C26" s="258"/>
      <c r="D26" s="258"/>
      <c r="E26" s="258"/>
      <c r="F26" s="258"/>
      <c r="G26" s="258"/>
      <c r="H26" s="258"/>
      <c r="I26" s="258"/>
      <c r="J26" s="258"/>
      <c r="K26" s="258"/>
      <c r="L26" s="258"/>
      <c r="M26" s="258"/>
      <c r="N26" s="259"/>
    </row>
    <row r="27" spans="2:14" ht="14.25" customHeight="1">
      <c r="B27" s="257"/>
      <c r="C27" s="258"/>
      <c r="D27" s="258"/>
      <c r="E27" s="258"/>
      <c r="F27" s="258"/>
      <c r="G27" s="258"/>
      <c r="H27" s="258"/>
      <c r="I27" s="258"/>
      <c r="J27" s="258"/>
      <c r="K27" s="258"/>
      <c r="L27" s="258"/>
      <c r="M27" s="258"/>
      <c r="N27" s="259"/>
    </row>
    <row r="28" spans="2:14" ht="14.25" customHeight="1">
      <c r="B28" s="257"/>
      <c r="C28" s="258"/>
      <c r="D28" s="258"/>
      <c r="E28" s="258"/>
      <c r="F28" s="258"/>
      <c r="G28" s="258"/>
      <c r="H28" s="258"/>
      <c r="I28" s="258"/>
      <c r="J28" s="258"/>
      <c r="K28" s="258"/>
      <c r="L28" s="258"/>
      <c r="M28" s="258"/>
      <c r="N28" s="259"/>
    </row>
    <row r="29" spans="2:14" ht="14.25" customHeight="1">
      <c r="B29" s="257"/>
      <c r="C29" s="258"/>
      <c r="D29" s="258"/>
      <c r="E29" s="258"/>
      <c r="F29" s="258"/>
      <c r="G29" s="258"/>
      <c r="H29" s="258"/>
      <c r="I29" s="258"/>
      <c r="J29" s="258"/>
      <c r="K29" s="258"/>
      <c r="L29" s="258"/>
      <c r="M29" s="258"/>
      <c r="N29" s="259"/>
    </row>
    <row r="30" spans="2:14" ht="14.25" customHeight="1">
      <c r="B30" s="257"/>
      <c r="C30" s="258"/>
      <c r="D30" s="258"/>
      <c r="E30" s="258"/>
      <c r="F30" s="258"/>
      <c r="G30" s="258"/>
      <c r="H30" s="258"/>
      <c r="I30" s="258"/>
      <c r="J30" s="258"/>
      <c r="K30" s="258"/>
      <c r="L30" s="258"/>
      <c r="M30" s="258"/>
      <c r="N30" s="259"/>
    </row>
    <row r="31" spans="2:14" ht="14.25" customHeight="1">
      <c r="B31" s="257"/>
      <c r="C31" s="258"/>
      <c r="D31" s="258"/>
      <c r="E31" s="258"/>
      <c r="F31" s="258"/>
      <c r="G31" s="258"/>
      <c r="H31" s="258"/>
      <c r="I31" s="258"/>
      <c r="J31" s="258"/>
      <c r="K31" s="258"/>
      <c r="L31" s="258"/>
      <c r="M31" s="258"/>
      <c r="N31" s="259"/>
    </row>
    <row r="32" spans="2:14" ht="60.75" customHeight="1" thickBot="1">
      <c r="B32" s="260"/>
      <c r="C32" s="261"/>
      <c r="D32" s="261"/>
      <c r="E32" s="261"/>
      <c r="F32" s="261"/>
      <c r="G32" s="261"/>
      <c r="H32" s="261"/>
      <c r="I32" s="261"/>
      <c r="J32" s="261"/>
      <c r="K32" s="261"/>
      <c r="L32" s="261"/>
      <c r="M32" s="261"/>
      <c r="N32" s="262"/>
    </row>
    <row r="33" spans="2:13" ht="14.25" customHeight="1">
      <c r="B33" s="138"/>
      <c r="C33" s="138"/>
      <c r="D33" s="138"/>
      <c r="E33" s="138"/>
      <c r="F33" s="138"/>
      <c r="G33" s="138"/>
      <c r="H33" s="138"/>
      <c r="I33" s="138"/>
      <c r="J33" s="138"/>
      <c r="K33" s="138"/>
      <c r="L33" s="138"/>
      <c r="M33" s="138"/>
    </row>
    <row r="34" spans="2:13" ht="14.25" customHeight="1">
      <c r="B34" s="138"/>
      <c r="C34" s="138"/>
      <c r="D34" s="138"/>
      <c r="E34" s="138"/>
      <c r="F34" s="138"/>
      <c r="G34" s="138"/>
      <c r="H34" s="138"/>
      <c r="I34" s="138"/>
      <c r="J34" s="138"/>
      <c r="K34" s="138"/>
      <c r="L34" s="138"/>
      <c r="M34" s="138"/>
    </row>
    <row r="35" spans="2:13" ht="15">
      <c r="B35" s="139"/>
    </row>
    <row r="36" spans="2:13">
      <c r="B36" s="248"/>
      <c r="C36" s="248"/>
      <c r="D36" s="248"/>
      <c r="E36" s="248"/>
      <c r="F36" s="248"/>
      <c r="G36" s="248"/>
      <c r="H36" s="248"/>
      <c r="I36" s="248"/>
      <c r="J36" s="248"/>
      <c r="K36" s="248"/>
      <c r="L36" s="248"/>
      <c r="M36" s="248"/>
    </row>
    <row r="37" spans="2:13">
      <c r="B37" s="248"/>
      <c r="C37" s="248"/>
      <c r="D37" s="248"/>
      <c r="E37" s="248"/>
      <c r="F37" s="248"/>
      <c r="G37" s="248"/>
      <c r="H37" s="248"/>
      <c r="I37" s="248"/>
      <c r="J37" s="248"/>
      <c r="K37" s="248"/>
      <c r="L37" s="248"/>
      <c r="M37" s="248"/>
    </row>
    <row r="38" spans="2:13">
      <c r="B38" s="140"/>
      <c r="C38" s="140"/>
      <c r="D38" s="140"/>
      <c r="E38" s="140"/>
      <c r="F38" s="140"/>
      <c r="G38" s="140"/>
      <c r="H38" s="140"/>
      <c r="I38" s="140"/>
      <c r="J38" s="140"/>
      <c r="K38" s="140"/>
      <c r="L38" s="140"/>
      <c r="M38" s="140"/>
    </row>
    <row r="39" spans="2:13" ht="15">
      <c r="B39" s="139"/>
    </row>
    <row r="40" spans="2:13">
      <c r="B40" s="248"/>
      <c r="C40" s="248"/>
      <c r="D40" s="248"/>
      <c r="E40" s="248"/>
      <c r="F40" s="248"/>
      <c r="G40" s="248"/>
      <c r="H40" s="248"/>
      <c r="I40" s="248"/>
      <c r="J40" s="248"/>
      <c r="K40" s="248"/>
      <c r="L40" s="248"/>
      <c r="M40" s="248"/>
    </row>
    <row r="41" spans="2:13">
      <c r="B41" s="248"/>
      <c r="C41" s="248"/>
      <c r="D41" s="248"/>
      <c r="E41" s="248"/>
      <c r="F41" s="248"/>
      <c r="G41" s="248"/>
      <c r="H41" s="248"/>
      <c r="I41" s="248"/>
      <c r="J41" s="248"/>
      <c r="K41" s="248"/>
      <c r="L41" s="248"/>
      <c r="M41" s="248"/>
    </row>
    <row r="42" spans="2:13">
      <c r="B42" s="140"/>
      <c r="C42" s="140"/>
      <c r="D42" s="140"/>
      <c r="E42" s="140"/>
      <c r="F42" s="140"/>
      <c r="G42" s="140"/>
      <c r="H42" s="140"/>
      <c r="I42" s="140"/>
      <c r="J42" s="140"/>
      <c r="K42" s="140"/>
      <c r="L42" s="140"/>
      <c r="M42" s="140"/>
    </row>
    <row r="43" spans="2:13" ht="15">
      <c r="B43" s="139"/>
    </row>
    <row r="44" spans="2:13">
      <c r="B44" s="248"/>
      <c r="C44" s="248"/>
      <c r="D44" s="248"/>
      <c r="E44" s="248"/>
      <c r="F44" s="248"/>
      <c r="G44" s="248"/>
      <c r="H44" s="248"/>
      <c r="I44" s="248"/>
      <c r="J44" s="248"/>
      <c r="K44" s="248"/>
      <c r="L44" s="248"/>
      <c r="M44" s="248"/>
    </row>
    <row r="45" spans="2:13">
      <c r="B45" s="248"/>
      <c r="C45" s="248"/>
      <c r="D45" s="248"/>
      <c r="E45" s="248"/>
      <c r="F45" s="248"/>
      <c r="G45" s="248"/>
      <c r="H45" s="248"/>
      <c r="I45" s="248"/>
      <c r="J45" s="248"/>
      <c r="K45" s="248"/>
      <c r="L45" s="248"/>
      <c r="M45" s="248"/>
    </row>
    <row r="47" spans="2:13" ht="15">
      <c r="B47" s="139"/>
    </row>
    <row r="48" spans="2:13">
      <c r="B48" s="248"/>
      <c r="C48" s="248"/>
      <c r="D48" s="248"/>
      <c r="E48" s="248"/>
      <c r="F48" s="248"/>
      <c r="G48" s="248"/>
      <c r="H48" s="248"/>
      <c r="I48" s="248"/>
      <c r="J48" s="248"/>
      <c r="K48" s="248"/>
      <c r="L48" s="248"/>
      <c r="M48" s="248"/>
    </row>
    <row r="49" spans="2:13">
      <c r="B49" s="248"/>
      <c r="C49" s="248"/>
      <c r="D49" s="248"/>
      <c r="E49" s="248"/>
      <c r="F49" s="248"/>
      <c r="G49" s="248"/>
      <c r="H49" s="248"/>
      <c r="I49" s="248"/>
      <c r="J49" s="248"/>
      <c r="K49" s="248"/>
      <c r="L49" s="248"/>
      <c r="M49" s="248"/>
    </row>
  </sheetData>
  <mergeCells count="13">
    <mergeCell ref="B44:M45"/>
    <mergeCell ref="B48:M49"/>
    <mergeCell ref="A5:M5"/>
    <mergeCell ref="A6:M6"/>
    <mergeCell ref="C18:N18"/>
    <mergeCell ref="B20:N32"/>
    <mergeCell ref="B36:M37"/>
    <mergeCell ref="B40:M41"/>
    <mergeCell ref="A7:M7"/>
    <mergeCell ref="D8:H8"/>
    <mergeCell ref="D9:H9"/>
    <mergeCell ref="D10:H10"/>
    <mergeCell ref="D11:G11"/>
  </mergeCells>
  <pageMargins left="0.70866141732283472" right="0.70866141732283472" top="0.74803149606299213" bottom="0.74803149606299213" header="0.31496062992125984" footer="0.31496062992125984"/>
  <pageSetup paperSize="8" orientation="landscape" r:id="rId1"/>
  <headerFooter>
    <oddHeader xml:space="preserve">&amp;C&amp;"-,Bold"&amp;18EXAMPLE ONLY </oddHeader>
    <oddFooter xml:space="preserve">&amp;C&amp;"-,Bold"&amp;18EXAMPLE ONLY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18F2CE-8B9B-46BC-8F52-14BB4233EE4B}">
          <x14:formula1>
            <xm:f>'Data List'!$A$2:$A$5</xm:f>
          </x14:formula1>
          <xm:sqref>D11:G11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B1A2-A520-4032-A2F8-F7BC6AE6C882}">
  <sheetPr>
    <tabColor rgb="FF00B398"/>
  </sheetPr>
  <dimension ref="A2:Q295"/>
  <sheetViews>
    <sheetView showGridLines="0" zoomScale="80" zoomScaleNormal="80" workbookViewId="0">
      <pane ySplit="9" topLeftCell="A103" activePane="bottomLeft" state="frozen"/>
      <selection pane="bottomLeft" activeCell="B10" sqref="B10:L112"/>
    </sheetView>
  </sheetViews>
  <sheetFormatPr defaultColWidth="9.140625" defaultRowHeight="14.1"/>
  <cols>
    <col min="1" max="1" width="52.85546875" style="2" customWidth="1"/>
    <col min="2" max="2" width="6.7109375" style="2" customWidth="1"/>
    <col min="3" max="3" width="3.28515625" style="2" customWidth="1"/>
    <col min="4" max="7" width="7.5703125" style="2" customWidth="1"/>
    <col min="8" max="8" width="69.28515625" style="2" customWidth="1"/>
    <col min="9" max="12" width="13.85546875" style="2" customWidth="1"/>
    <col min="13" max="13" width="0.85546875" style="2" customWidth="1"/>
    <col min="14" max="17" width="9.140625" style="2"/>
    <col min="18" max="18" width="15.140625" style="2" bestFit="1" customWidth="1"/>
    <col min="19" max="16384" width="9.140625" style="2"/>
  </cols>
  <sheetData>
    <row r="2" spans="1:17" ht="24.6">
      <c r="A2" s="20" t="s">
        <v>2</v>
      </c>
      <c r="B2" s="21"/>
      <c r="C2" s="21"/>
      <c r="D2" s="21"/>
      <c r="E2" s="21"/>
      <c r="F2" s="21"/>
      <c r="G2" s="21"/>
      <c r="H2" s="21"/>
      <c r="I2" s="22"/>
      <c r="J2" s="22"/>
      <c r="K2" s="22"/>
      <c r="L2" s="22"/>
    </row>
    <row r="3" spans="1:17" s="24" customFormat="1" ht="20.25" customHeight="1">
      <c r="A3" s="23" t="s">
        <v>14</v>
      </c>
      <c r="B3" s="23"/>
      <c r="C3" s="23"/>
      <c r="D3" s="275" t="str">
        <f>Instructions!D8</f>
        <v>Amazing Health Factory Pty Ltd</v>
      </c>
      <c r="E3" s="275"/>
      <c r="F3" s="275"/>
      <c r="G3" s="275"/>
      <c r="H3" s="275"/>
      <c r="I3" s="275"/>
      <c r="J3" s="275"/>
      <c r="K3" s="275"/>
      <c r="L3" s="57"/>
      <c r="M3" s="33"/>
    </row>
    <row r="4" spans="1:17" s="24" customFormat="1" ht="20.25" customHeight="1">
      <c r="A4" s="23" t="s">
        <v>15</v>
      </c>
      <c r="B4" s="23"/>
      <c r="C4" s="23"/>
      <c r="D4" s="275" t="str">
        <f>Instructions!D9</f>
        <v>333-2B-3</v>
      </c>
      <c r="E4" s="275"/>
      <c r="F4" s="275"/>
      <c r="G4" s="275"/>
      <c r="H4" s="275"/>
      <c r="I4" s="275"/>
      <c r="J4" s="275"/>
      <c r="K4" s="275"/>
      <c r="L4" s="57"/>
      <c r="M4" s="33"/>
    </row>
    <row r="5" spans="1:17" s="24" customFormat="1" ht="22.5" customHeight="1">
      <c r="A5" s="58" t="s">
        <v>16</v>
      </c>
      <c r="B5" s="58"/>
      <c r="C5" s="58"/>
      <c r="D5" s="276" t="str">
        <f>Instructions!D10</f>
        <v>Low Intensity Mental Health Services</v>
      </c>
      <c r="E5" s="276"/>
      <c r="F5" s="276"/>
      <c r="G5" s="276"/>
      <c r="H5" s="276"/>
      <c r="I5" s="276"/>
      <c r="J5" s="276"/>
      <c r="K5" s="276"/>
      <c r="L5" s="25"/>
      <c r="M5" s="33"/>
    </row>
    <row r="6" spans="1:17" s="24" customFormat="1" ht="22.5" customHeight="1">
      <c r="A6" s="112" t="s">
        <v>17</v>
      </c>
      <c r="B6" s="23"/>
      <c r="C6" s="23"/>
      <c r="D6" s="23">
        <f>Instructions!H11</f>
        <v>9</v>
      </c>
      <c r="E6" s="23"/>
      <c r="F6" s="23"/>
      <c r="G6" s="23"/>
      <c r="H6" s="23"/>
      <c r="I6" s="28"/>
      <c r="J6" s="28"/>
      <c r="K6" s="25"/>
      <c r="L6" s="25"/>
      <c r="M6" s="33"/>
    </row>
    <row r="7" spans="1:17" ht="18" customHeight="1">
      <c r="A7" s="274" t="s">
        <v>18</v>
      </c>
      <c r="B7" s="274"/>
      <c r="C7" s="24"/>
      <c r="D7" s="24"/>
      <c r="E7" s="24"/>
      <c r="F7" s="24"/>
      <c r="G7" s="24"/>
      <c r="H7" s="24"/>
      <c r="I7" s="29"/>
      <c r="J7" s="29"/>
      <c r="K7" s="30"/>
      <c r="L7" s="30"/>
      <c r="M7" s="36"/>
    </row>
    <row r="8" spans="1:17" ht="24.75" customHeight="1">
      <c r="A8" s="272" t="s">
        <v>19</v>
      </c>
      <c r="B8" s="268" t="s">
        <v>20</v>
      </c>
      <c r="C8" s="268"/>
      <c r="D8" s="268"/>
      <c r="E8" s="268"/>
      <c r="F8" s="268"/>
      <c r="G8" s="268"/>
      <c r="H8" s="269"/>
      <c r="I8" s="266" t="s">
        <v>21</v>
      </c>
      <c r="J8" s="267"/>
      <c r="K8" s="267"/>
      <c r="L8" s="267"/>
      <c r="M8" s="37"/>
    </row>
    <row r="9" spans="1:17" ht="56.25" customHeight="1">
      <c r="A9" s="273"/>
      <c r="B9" s="270"/>
      <c r="C9" s="270"/>
      <c r="D9" s="270"/>
      <c r="E9" s="270"/>
      <c r="F9" s="270"/>
      <c r="G9" s="270"/>
      <c r="H9" s="271"/>
      <c r="I9" s="66" t="s">
        <v>22</v>
      </c>
      <c r="J9" s="66" t="s">
        <v>23</v>
      </c>
      <c r="K9" s="67" t="s">
        <v>24</v>
      </c>
      <c r="L9" s="66" t="s">
        <v>25</v>
      </c>
      <c r="M9" s="37"/>
      <c r="Q9"/>
    </row>
    <row r="10" spans="1:17" ht="33.6" customHeight="1">
      <c r="A10" s="97" t="s">
        <v>26</v>
      </c>
      <c r="B10" s="97" t="s">
        <v>27</v>
      </c>
      <c r="C10" s="98"/>
      <c r="D10" s="98"/>
      <c r="E10" s="98"/>
      <c r="F10" s="98"/>
      <c r="G10" s="98"/>
      <c r="H10" s="98"/>
      <c r="I10" s="77">
        <v>5</v>
      </c>
      <c r="J10" s="77">
        <v>5</v>
      </c>
      <c r="K10" s="77"/>
      <c r="L10" s="77"/>
      <c r="M10" s="71"/>
      <c r="P10" s="107"/>
    </row>
    <row r="11" spans="1:17" ht="33.6" customHeight="1">
      <c r="A11" s="99" t="s">
        <v>26</v>
      </c>
      <c r="B11" s="99" t="s">
        <v>28</v>
      </c>
      <c r="C11" s="100"/>
      <c r="D11" s="100"/>
      <c r="E11" s="100"/>
      <c r="F11" s="100"/>
      <c r="G11" s="100"/>
      <c r="H11" s="100"/>
      <c r="I11" s="70">
        <v>6</v>
      </c>
      <c r="J11" s="70">
        <v>7</v>
      </c>
      <c r="K11" s="70"/>
      <c r="L11" s="70"/>
      <c r="M11" s="71"/>
      <c r="P11" s="107"/>
    </row>
    <row r="12" spans="1:17" ht="33.6" customHeight="1">
      <c r="A12" s="97" t="s">
        <v>26</v>
      </c>
      <c r="B12" s="97" t="s">
        <v>29</v>
      </c>
      <c r="C12" s="98"/>
      <c r="D12" s="98"/>
      <c r="E12" s="98"/>
      <c r="F12" s="98"/>
      <c r="G12" s="98"/>
      <c r="H12" s="98"/>
      <c r="I12" s="77">
        <v>6</v>
      </c>
      <c r="J12" s="77">
        <v>6</v>
      </c>
      <c r="K12" s="77"/>
      <c r="L12" s="77"/>
      <c r="M12" s="71"/>
      <c r="P12" s="107"/>
    </row>
    <row r="13" spans="1:17" ht="33.6" customHeight="1">
      <c r="A13" s="99" t="s">
        <v>26</v>
      </c>
      <c r="B13" s="99" t="s">
        <v>30</v>
      </c>
      <c r="C13" s="100"/>
      <c r="D13" s="100"/>
      <c r="E13" s="100"/>
      <c r="F13" s="100"/>
      <c r="G13" s="100"/>
      <c r="H13" s="100"/>
      <c r="I13" s="70">
        <v>1</v>
      </c>
      <c r="J13" s="70">
        <v>2</v>
      </c>
      <c r="K13" s="70"/>
      <c r="L13" s="70"/>
      <c r="M13" s="71"/>
      <c r="P13" s="107"/>
    </row>
    <row r="14" spans="1:17" ht="33.6" customHeight="1">
      <c r="A14" s="97" t="s">
        <v>26</v>
      </c>
      <c r="B14" s="97" t="s">
        <v>31</v>
      </c>
      <c r="C14" s="98"/>
      <c r="D14" s="98"/>
      <c r="E14" s="98"/>
      <c r="F14" s="98"/>
      <c r="G14" s="98"/>
      <c r="H14" s="98"/>
      <c r="I14" s="77">
        <v>1</v>
      </c>
      <c r="J14" s="77">
        <v>2</v>
      </c>
      <c r="K14" s="77"/>
      <c r="L14" s="77"/>
      <c r="M14" s="71"/>
      <c r="P14" s="107"/>
    </row>
    <row r="15" spans="1:17" ht="33.6" customHeight="1">
      <c r="A15" s="99" t="s">
        <v>26</v>
      </c>
      <c r="B15" s="99" t="s">
        <v>32</v>
      </c>
      <c r="C15" s="100"/>
      <c r="D15" s="100"/>
      <c r="E15" s="100"/>
      <c r="F15" s="100"/>
      <c r="G15" s="100"/>
      <c r="H15" s="100"/>
      <c r="I15" s="70">
        <v>1</v>
      </c>
      <c r="J15" s="70">
        <v>2</v>
      </c>
      <c r="K15" s="70"/>
      <c r="L15" s="70"/>
      <c r="M15" s="71"/>
      <c r="P15" s="107"/>
    </row>
    <row r="16" spans="1:17" ht="33.6" customHeight="1">
      <c r="A16" s="97" t="s">
        <v>26</v>
      </c>
      <c r="B16" s="97" t="s">
        <v>33</v>
      </c>
      <c r="C16" s="98"/>
      <c r="D16" s="98"/>
      <c r="E16" s="98"/>
      <c r="F16" s="98"/>
      <c r="G16" s="98"/>
      <c r="H16" s="98"/>
      <c r="I16" s="77">
        <v>1</v>
      </c>
      <c r="J16" s="77">
        <v>3</v>
      </c>
      <c r="K16" s="77"/>
      <c r="L16" s="77"/>
      <c r="M16" s="71"/>
      <c r="P16" s="107"/>
    </row>
    <row r="17" spans="1:16" ht="33.6" customHeight="1">
      <c r="A17" s="99" t="s">
        <v>26</v>
      </c>
      <c r="B17" s="99" t="s">
        <v>34</v>
      </c>
      <c r="C17" s="100"/>
      <c r="D17" s="100"/>
      <c r="E17" s="100"/>
      <c r="F17" s="100"/>
      <c r="G17" s="100"/>
      <c r="H17" s="100"/>
      <c r="I17" s="70">
        <v>1</v>
      </c>
      <c r="J17" s="70">
        <v>2</v>
      </c>
      <c r="K17" s="70"/>
      <c r="L17" s="70"/>
      <c r="M17" s="71"/>
      <c r="P17" s="107"/>
    </row>
    <row r="18" spans="1:16" ht="33.6" customHeight="1">
      <c r="A18" s="97" t="s">
        <v>26</v>
      </c>
      <c r="B18" s="97" t="s">
        <v>35</v>
      </c>
      <c r="C18" s="98"/>
      <c r="D18" s="98"/>
      <c r="E18" s="98"/>
      <c r="F18" s="98"/>
      <c r="G18" s="98"/>
      <c r="H18" s="98"/>
      <c r="I18" s="77">
        <v>1</v>
      </c>
      <c r="J18" s="77">
        <v>2</v>
      </c>
      <c r="K18" s="77"/>
      <c r="L18" s="77"/>
      <c r="M18" s="71"/>
      <c r="P18" s="107"/>
    </row>
    <row r="19" spans="1:16" ht="33.6" customHeight="1">
      <c r="A19" s="99" t="s">
        <v>26</v>
      </c>
      <c r="B19" s="99" t="s">
        <v>36</v>
      </c>
      <c r="C19" s="100"/>
      <c r="D19" s="100"/>
      <c r="E19" s="100"/>
      <c r="F19" s="100"/>
      <c r="G19" s="100"/>
      <c r="H19" s="101"/>
      <c r="I19" s="70">
        <v>30</v>
      </c>
      <c r="J19" s="70">
        <v>80</v>
      </c>
      <c r="K19" s="70"/>
      <c r="L19" s="70"/>
      <c r="M19" s="71"/>
      <c r="P19" s="107"/>
    </row>
    <row r="20" spans="1:16" ht="33.6" customHeight="1">
      <c r="A20" s="97" t="s">
        <v>26</v>
      </c>
      <c r="B20" s="97" t="s">
        <v>37</v>
      </c>
      <c r="C20" s="98"/>
      <c r="D20" s="98"/>
      <c r="E20" s="98"/>
      <c r="F20" s="98"/>
      <c r="G20" s="98"/>
      <c r="H20" s="98"/>
      <c r="I20" s="77"/>
      <c r="J20" s="77"/>
      <c r="K20" s="77"/>
      <c r="L20" s="77"/>
      <c r="M20" s="71"/>
      <c r="P20" s="107"/>
    </row>
    <row r="21" spans="1:16" ht="33.6" customHeight="1">
      <c r="A21" s="99" t="s">
        <v>26</v>
      </c>
      <c r="B21" s="100"/>
      <c r="C21" s="100" t="s">
        <v>38</v>
      </c>
      <c r="D21" s="100"/>
      <c r="E21" s="100"/>
      <c r="F21" s="100"/>
      <c r="G21" s="100"/>
      <c r="H21" s="101"/>
      <c r="I21" s="70">
        <v>1</v>
      </c>
      <c r="J21" s="70">
        <v>2</v>
      </c>
      <c r="K21" s="70"/>
      <c r="L21" s="70"/>
      <c r="M21" s="71"/>
      <c r="P21" s="107"/>
    </row>
    <row r="22" spans="1:16" ht="33.6" customHeight="1">
      <c r="A22" s="97" t="s">
        <v>26</v>
      </c>
      <c r="B22" s="98"/>
      <c r="C22" s="98" t="s">
        <v>39</v>
      </c>
      <c r="D22" s="98"/>
      <c r="E22" s="98"/>
      <c r="F22" s="98"/>
      <c r="G22" s="98"/>
      <c r="H22" s="102"/>
      <c r="I22" s="77">
        <v>1</v>
      </c>
      <c r="J22" s="77">
        <v>1</v>
      </c>
      <c r="K22" s="77"/>
      <c r="L22" s="77"/>
      <c r="M22" s="71"/>
      <c r="P22" s="107"/>
    </row>
    <row r="23" spans="1:16" ht="33.6" customHeight="1">
      <c r="A23" s="99" t="s">
        <v>26</v>
      </c>
      <c r="B23" s="100"/>
      <c r="C23" s="100" t="s">
        <v>40</v>
      </c>
      <c r="D23" s="100"/>
      <c r="E23" s="100"/>
      <c r="F23" s="100"/>
      <c r="G23" s="100"/>
      <c r="H23" s="101"/>
      <c r="I23" s="70">
        <v>1</v>
      </c>
      <c r="J23" s="70">
        <v>2</v>
      </c>
      <c r="K23" s="70"/>
      <c r="L23" s="70"/>
      <c r="M23" s="71"/>
      <c r="P23" s="107"/>
    </row>
    <row r="24" spans="1:16" ht="33.6" customHeight="1">
      <c r="A24" s="97" t="s">
        <v>26</v>
      </c>
      <c r="B24" s="97" t="s">
        <v>41</v>
      </c>
      <c r="C24" s="98"/>
      <c r="D24" s="98"/>
      <c r="E24" s="98"/>
      <c r="F24" s="98"/>
      <c r="G24" s="98"/>
      <c r="H24" s="102"/>
      <c r="I24" s="77">
        <v>2</v>
      </c>
      <c r="J24" s="77">
        <v>2</v>
      </c>
      <c r="K24" s="77"/>
      <c r="L24" s="77"/>
      <c r="M24" s="71"/>
      <c r="P24" s="107"/>
    </row>
    <row r="25" spans="1:16" ht="33.6" customHeight="1">
      <c r="A25" s="99" t="s">
        <v>26</v>
      </c>
      <c r="B25" s="99" t="s">
        <v>42</v>
      </c>
      <c r="C25" s="100"/>
      <c r="D25" s="100"/>
      <c r="E25" s="100"/>
      <c r="F25" s="100"/>
      <c r="G25" s="100"/>
      <c r="H25" s="101"/>
      <c r="I25" s="70">
        <v>4</v>
      </c>
      <c r="J25" s="70">
        <v>4</v>
      </c>
      <c r="K25" s="70"/>
      <c r="L25" s="70"/>
      <c r="M25" s="71"/>
      <c r="P25" s="107"/>
    </row>
    <row r="26" spans="1:16" ht="33.6" customHeight="1">
      <c r="A26" s="97" t="s">
        <v>26</v>
      </c>
      <c r="B26" s="97" t="s">
        <v>43</v>
      </c>
      <c r="C26" s="98"/>
      <c r="D26" s="98"/>
      <c r="E26" s="98"/>
      <c r="F26" s="98"/>
      <c r="G26" s="98"/>
      <c r="H26" s="102"/>
      <c r="I26" s="10">
        <v>4</v>
      </c>
      <c r="J26" s="10">
        <v>2</v>
      </c>
      <c r="K26" s="10"/>
      <c r="L26" s="10"/>
      <c r="M26" s="71"/>
      <c r="P26" s="107"/>
    </row>
    <row r="27" spans="1:16" ht="33.6" customHeight="1">
      <c r="A27" s="99" t="s">
        <v>26</v>
      </c>
      <c r="B27" s="99" t="s">
        <v>44</v>
      </c>
      <c r="C27" s="100"/>
      <c r="D27" s="100"/>
      <c r="E27" s="100"/>
      <c r="F27" s="100"/>
      <c r="G27" s="100"/>
      <c r="H27" s="100"/>
      <c r="I27" s="70">
        <v>1</v>
      </c>
      <c r="J27" s="70">
        <v>1</v>
      </c>
      <c r="K27" s="70"/>
      <c r="L27" s="70"/>
      <c r="M27" s="71"/>
      <c r="P27" s="107"/>
    </row>
    <row r="28" spans="1:16" ht="33.6" customHeight="1">
      <c r="A28" s="97" t="s">
        <v>26</v>
      </c>
      <c r="B28" s="97" t="s">
        <v>45</v>
      </c>
      <c r="C28" s="98"/>
      <c r="D28" s="98"/>
      <c r="E28" s="98"/>
      <c r="F28" s="98"/>
      <c r="G28" s="98"/>
      <c r="H28" s="98"/>
      <c r="I28" s="10">
        <v>2</v>
      </c>
      <c r="J28" s="10">
        <v>4</v>
      </c>
      <c r="K28" s="10"/>
      <c r="L28" s="10"/>
      <c r="M28" s="71"/>
      <c r="P28" s="107"/>
    </row>
    <row r="29" spans="1:16" ht="33.6" customHeight="1">
      <c r="A29" s="99" t="s">
        <v>26</v>
      </c>
      <c r="B29" s="99" t="s">
        <v>46</v>
      </c>
      <c r="C29" s="100"/>
      <c r="D29" s="100"/>
      <c r="E29" s="100"/>
      <c r="F29" s="100"/>
      <c r="G29" s="100"/>
      <c r="H29" s="100"/>
      <c r="I29" s="70">
        <v>2</v>
      </c>
      <c r="J29" s="70">
        <v>4</v>
      </c>
      <c r="K29" s="70"/>
      <c r="L29" s="70"/>
      <c r="M29" s="71"/>
      <c r="P29" s="107"/>
    </row>
    <row r="30" spans="1:16" ht="33.6" customHeight="1">
      <c r="A30" s="97" t="s">
        <v>26</v>
      </c>
      <c r="B30" s="97" t="s">
        <v>47</v>
      </c>
      <c r="C30" s="98"/>
      <c r="D30" s="98"/>
      <c r="E30" s="98"/>
      <c r="F30" s="98"/>
      <c r="G30" s="98"/>
      <c r="H30" s="98"/>
      <c r="I30" s="10">
        <v>2</v>
      </c>
      <c r="J30" s="10">
        <v>4</v>
      </c>
      <c r="K30" s="10"/>
      <c r="L30" s="10"/>
      <c r="M30" s="71"/>
      <c r="P30" s="107"/>
    </row>
    <row r="31" spans="1:16" ht="33.6" customHeight="1">
      <c r="A31" s="99" t="s">
        <v>26</v>
      </c>
      <c r="B31" s="99" t="s">
        <v>48</v>
      </c>
      <c r="C31" s="100"/>
      <c r="D31" s="100"/>
      <c r="E31" s="100"/>
      <c r="F31" s="100"/>
      <c r="G31" s="100"/>
      <c r="H31" s="100"/>
      <c r="I31" s="70">
        <v>1</v>
      </c>
      <c r="J31" s="70">
        <v>2</v>
      </c>
      <c r="K31" s="70"/>
      <c r="L31" s="70"/>
      <c r="M31" s="71"/>
      <c r="P31" s="107"/>
    </row>
    <row r="32" spans="1:16" ht="33.6" customHeight="1">
      <c r="A32" s="97"/>
      <c r="B32" s="98"/>
      <c r="C32" s="98"/>
      <c r="D32" s="98"/>
      <c r="E32" s="98"/>
      <c r="F32" s="98"/>
      <c r="G32" s="98"/>
      <c r="H32" s="98"/>
      <c r="I32" s="10"/>
      <c r="J32" s="10"/>
      <c r="K32" s="10"/>
      <c r="L32" s="10"/>
      <c r="M32" s="71"/>
      <c r="P32" s="107"/>
    </row>
    <row r="33" spans="1:16" ht="33.6" customHeight="1">
      <c r="A33" s="99" t="s">
        <v>49</v>
      </c>
      <c r="B33" s="99" t="s">
        <v>50</v>
      </c>
      <c r="C33" s="100"/>
      <c r="D33" s="100"/>
      <c r="E33" s="100"/>
      <c r="F33" s="100"/>
      <c r="G33" s="100"/>
      <c r="H33" s="100"/>
      <c r="I33" s="70">
        <v>16</v>
      </c>
      <c r="J33" s="70">
        <v>11</v>
      </c>
      <c r="K33" s="70"/>
      <c r="L33" s="70"/>
      <c r="M33" s="71"/>
      <c r="P33" s="107"/>
    </row>
    <row r="34" spans="1:16" ht="33.6" customHeight="1">
      <c r="A34" s="97" t="s">
        <v>49</v>
      </c>
      <c r="B34" s="97" t="s">
        <v>51</v>
      </c>
      <c r="C34" s="98"/>
      <c r="D34" s="98"/>
      <c r="E34" s="98"/>
      <c r="F34" s="98"/>
      <c r="G34" s="98"/>
      <c r="H34" s="98"/>
      <c r="I34" s="90">
        <v>41</v>
      </c>
      <c r="J34" s="90">
        <v>72</v>
      </c>
      <c r="K34" s="90"/>
      <c r="L34" s="90"/>
      <c r="M34" s="71"/>
      <c r="P34" s="107"/>
    </row>
    <row r="35" spans="1:16" ht="33.6" customHeight="1">
      <c r="A35" s="99" t="s">
        <v>49</v>
      </c>
      <c r="B35" s="99" t="s">
        <v>52</v>
      </c>
      <c r="C35" s="100"/>
      <c r="D35" s="100"/>
      <c r="E35" s="100"/>
      <c r="F35" s="100"/>
      <c r="G35" s="100"/>
      <c r="H35" s="100"/>
      <c r="I35" s="82">
        <v>0.95633330000000005</v>
      </c>
      <c r="J35" s="82">
        <v>0.97099999999999997</v>
      </c>
      <c r="K35" s="82"/>
      <c r="L35" s="82"/>
      <c r="M35" s="71"/>
      <c r="P35" s="107"/>
    </row>
    <row r="36" spans="1:16" ht="33.6" customHeight="1">
      <c r="A36" s="97" t="s">
        <v>49</v>
      </c>
      <c r="B36" s="97" t="s">
        <v>53</v>
      </c>
      <c r="C36" s="98"/>
      <c r="D36" s="98"/>
      <c r="E36" s="98"/>
      <c r="F36" s="98"/>
      <c r="G36" s="98"/>
      <c r="H36" s="98"/>
      <c r="I36" s="84">
        <v>1</v>
      </c>
      <c r="J36" s="84">
        <v>0.99629999999999996</v>
      </c>
      <c r="K36" s="84"/>
      <c r="L36" s="84"/>
      <c r="M36" s="71"/>
      <c r="P36" s="107"/>
    </row>
    <row r="37" spans="1:16" ht="33.6" customHeight="1">
      <c r="A37" s="99" t="s">
        <v>49</v>
      </c>
      <c r="B37" s="99" t="s">
        <v>54</v>
      </c>
      <c r="C37" s="100"/>
      <c r="D37" s="100"/>
      <c r="E37" s="100"/>
      <c r="F37" s="100"/>
      <c r="G37" s="100"/>
      <c r="H37" s="100"/>
      <c r="I37" s="82">
        <v>0.7</v>
      </c>
      <c r="J37" s="82">
        <v>0.69950000000000001</v>
      </c>
      <c r="K37" s="82"/>
      <c r="L37" s="82"/>
      <c r="M37" s="71"/>
      <c r="P37" s="107"/>
    </row>
    <row r="38" spans="1:16" ht="33.6" customHeight="1">
      <c r="A38" s="97" t="s">
        <v>49</v>
      </c>
      <c r="B38" s="97" t="s">
        <v>55</v>
      </c>
      <c r="C38" s="98"/>
      <c r="D38" s="98"/>
      <c r="E38" s="98"/>
      <c r="F38" s="98"/>
      <c r="G38" s="98"/>
      <c r="H38" s="98"/>
      <c r="I38" s="10"/>
      <c r="J38" s="10"/>
      <c r="K38" s="10"/>
      <c r="L38" s="10"/>
      <c r="M38" s="71"/>
      <c r="P38" s="107"/>
    </row>
    <row r="39" spans="1:16" ht="33.6" customHeight="1">
      <c r="A39" s="99" t="s">
        <v>49</v>
      </c>
      <c r="B39" s="99"/>
      <c r="C39" s="100" t="s">
        <v>56</v>
      </c>
      <c r="D39" s="100"/>
      <c r="E39" s="100"/>
      <c r="F39" s="100"/>
      <c r="G39" s="100"/>
      <c r="H39" s="101"/>
      <c r="I39" s="82">
        <v>0.6</v>
      </c>
      <c r="J39" s="82">
        <v>0.72599999999999998</v>
      </c>
      <c r="K39" s="82"/>
      <c r="L39" s="82"/>
      <c r="M39" s="71"/>
      <c r="P39" s="107"/>
    </row>
    <row r="40" spans="1:16" ht="33.6" customHeight="1">
      <c r="A40" s="97" t="s">
        <v>49</v>
      </c>
      <c r="B40" s="97"/>
      <c r="C40" s="98" t="s">
        <v>57</v>
      </c>
      <c r="D40" s="98"/>
      <c r="E40" s="98"/>
      <c r="F40" s="98"/>
      <c r="G40" s="98"/>
      <c r="H40" s="102"/>
      <c r="I40" s="84">
        <v>0.3</v>
      </c>
      <c r="J40" s="84">
        <v>0.16200000000000001</v>
      </c>
      <c r="K40" s="84"/>
      <c r="L40" s="84"/>
      <c r="M40" s="71"/>
      <c r="P40" s="107"/>
    </row>
    <row r="41" spans="1:16" ht="33.6" customHeight="1">
      <c r="A41" s="99" t="s">
        <v>49</v>
      </c>
      <c r="B41" s="99"/>
      <c r="C41" s="100" t="s">
        <v>58</v>
      </c>
      <c r="D41" s="100"/>
      <c r="E41" s="100"/>
      <c r="F41" s="100"/>
      <c r="G41" s="100"/>
      <c r="H41" s="101"/>
      <c r="I41" s="82">
        <v>0.1</v>
      </c>
      <c r="J41" s="82">
        <v>0.112</v>
      </c>
      <c r="K41" s="82"/>
      <c r="L41" s="82"/>
      <c r="M41" s="71"/>
      <c r="P41" s="107"/>
    </row>
    <row r="42" spans="1:16" ht="33.6" customHeight="1">
      <c r="A42" s="97"/>
      <c r="B42" s="97"/>
      <c r="C42" s="98"/>
      <c r="D42" s="98"/>
      <c r="E42" s="98"/>
      <c r="F42" s="98"/>
      <c r="G42" s="98"/>
      <c r="H42" s="102"/>
      <c r="I42" s="114"/>
      <c r="J42" s="114"/>
      <c r="K42" s="114"/>
      <c r="L42" s="114"/>
      <c r="M42" s="71"/>
      <c r="P42" s="107"/>
    </row>
    <row r="43" spans="1:16" ht="33.6" customHeight="1">
      <c r="A43" s="99" t="s">
        <v>59</v>
      </c>
      <c r="B43" s="100" t="s">
        <v>60</v>
      </c>
      <c r="C43" s="100"/>
      <c r="D43" s="100"/>
      <c r="E43" s="100"/>
      <c r="F43" s="100"/>
      <c r="G43" s="100"/>
      <c r="H43" s="100"/>
      <c r="I43" s="9">
        <v>5</v>
      </c>
      <c r="J43" s="9">
        <v>4</v>
      </c>
      <c r="K43" s="9"/>
      <c r="L43" s="9"/>
      <c r="M43" s="71"/>
      <c r="P43" s="107"/>
    </row>
    <row r="44" spans="1:16" ht="33.6" customHeight="1">
      <c r="A44" s="97" t="s">
        <v>59</v>
      </c>
      <c r="B44" s="97" t="s">
        <v>61</v>
      </c>
      <c r="C44" s="98"/>
      <c r="D44" s="98"/>
      <c r="E44" s="98"/>
      <c r="F44" s="98"/>
      <c r="G44" s="98"/>
      <c r="H44" s="98"/>
      <c r="I44" s="90">
        <v>6</v>
      </c>
      <c r="J44" s="90">
        <v>5</v>
      </c>
      <c r="K44" s="90"/>
      <c r="L44" s="90"/>
      <c r="M44" s="71"/>
      <c r="P44" s="107"/>
    </row>
    <row r="45" spans="1:16" ht="33.6" customHeight="1">
      <c r="A45" s="99" t="s">
        <v>59</v>
      </c>
      <c r="B45" s="99" t="s">
        <v>62</v>
      </c>
      <c r="C45" s="100"/>
      <c r="D45" s="100"/>
      <c r="E45" s="100"/>
      <c r="F45" s="100"/>
      <c r="G45" s="100"/>
      <c r="H45" s="100"/>
      <c r="I45" s="89">
        <v>2</v>
      </c>
      <c r="J45" s="89">
        <v>4</v>
      </c>
      <c r="K45" s="89"/>
      <c r="L45" s="89"/>
      <c r="M45" s="71"/>
      <c r="P45" s="107"/>
    </row>
    <row r="46" spans="1:16" ht="33.6" customHeight="1">
      <c r="A46" s="97" t="s">
        <v>59</v>
      </c>
      <c r="B46" s="97" t="s">
        <v>63</v>
      </c>
      <c r="C46" s="98"/>
      <c r="D46" s="98"/>
      <c r="E46" s="98"/>
      <c r="F46" s="98"/>
      <c r="G46" s="98"/>
      <c r="H46" s="98"/>
      <c r="I46" s="90">
        <v>1</v>
      </c>
      <c r="J46" s="90">
        <v>1</v>
      </c>
      <c r="K46" s="90"/>
      <c r="L46" s="90"/>
      <c r="M46" s="71"/>
      <c r="P46" s="107"/>
    </row>
    <row r="47" spans="1:16" ht="33.6" customHeight="1">
      <c r="A47" s="99" t="s">
        <v>59</v>
      </c>
      <c r="B47" s="99" t="s">
        <v>64</v>
      </c>
      <c r="C47" s="100"/>
      <c r="D47" s="100"/>
      <c r="E47" s="100"/>
      <c r="F47" s="100"/>
      <c r="G47" s="100"/>
      <c r="H47" s="100"/>
      <c r="I47" s="89">
        <v>1</v>
      </c>
      <c r="J47" s="89">
        <v>0</v>
      </c>
      <c r="K47" s="89"/>
      <c r="L47" s="89"/>
      <c r="M47" s="71"/>
      <c r="P47" s="107"/>
    </row>
    <row r="48" spans="1:16" ht="33.6" customHeight="1">
      <c r="A48" s="97" t="s">
        <v>59</v>
      </c>
      <c r="B48" s="97" t="s">
        <v>65</v>
      </c>
      <c r="C48" s="98"/>
      <c r="D48" s="98"/>
      <c r="E48" s="98"/>
      <c r="F48" s="98"/>
      <c r="G48" s="98"/>
      <c r="H48" s="98"/>
      <c r="I48" s="90">
        <v>1</v>
      </c>
      <c r="J48" s="90">
        <v>1</v>
      </c>
      <c r="K48" s="90"/>
      <c r="L48" s="90"/>
      <c r="M48" s="71"/>
      <c r="P48" s="107"/>
    </row>
    <row r="49" spans="1:16" ht="33.6" customHeight="1">
      <c r="A49" s="99" t="s">
        <v>59</v>
      </c>
      <c r="B49" s="99" t="s">
        <v>66</v>
      </c>
      <c r="C49" s="100"/>
      <c r="D49" s="100"/>
      <c r="E49" s="100"/>
      <c r="F49" s="100"/>
      <c r="G49" s="100"/>
      <c r="H49" s="100"/>
      <c r="I49" s="89">
        <v>100</v>
      </c>
      <c r="J49" s="89">
        <v>20</v>
      </c>
      <c r="K49" s="89"/>
      <c r="L49" s="89"/>
      <c r="M49" s="71"/>
      <c r="P49" s="107"/>
    </row>
    <row r="50" spans="1:16" ht="33.6" customHeight="1">
      <c r="A50" s="97"/>
      <c r="B50" s="97"/>
      <c r="C50" s="98"/>
      <c r="D50" s="98"/>
      <c r="E50" s="98"/>
      <c r="F50" s="98"/>
      <c r="G50" s="98"/>
      <c r="H50" s="98"/>
      <c r="I50" s="90"/>
      <c r="J50" s="90"/>
      <c r="K50" s="90"/>
      <c r="L50" s="90"/>
      <c r="M50" s="71"/>
    </row>
    <row r="51" spans="1:16" ht="33.6" customHeight="1">
      <c r="A51" s="99" t="s">
        <v>67</v>
      </c>
      <c r="B51" s="99" t="s">
        <v>68</v>
      </c>
      <c r="C51" s="100"/>
      <c r="D51" s="100"/>
      <c r="E51" s="100"/>
      <c r="F51" s="100"/>
      <c r="G51" s="100"/>
      <c r="H51" s="100"/>
      <c r="I51" s="70"/>
      <c r="J51" s="70"/>
      <c r="K51" s="70"/>
      <c r="L51" s="70"/>
      <c r="M51" s="71"/>
    </row>
    <row r="52" spans="1:16" ht="33.6" customHeight="1">
      <c r="A52" s="97"/>
      <c r="B52" s="97"/>
      <c r="C52" s="98"/>
      <c r="D52" s="98"/>
      <c r="E52" s="98"/>
      <c r="F52" s="98"/>
      <c r="G52" s="98"/>
      <c r="H52" s="98"/>
      <c r="I52" s="10"/>
      <c r="J52" s="10"/>
      <c r="K52" s="10"/>
      <c r="L52" s="10"/>
      <c r="M52" s="71"/>
    </row>
    <row r="53" spans="1:16" ht="33.6" customHeight="1">
      <c r="A53" s="99" t="s">
        <v>69</v>
      </c>
      <c r="B53" s="99" t="s">
        <v>70</v>
      </c>
      <c r="C53" s="100"/>
      <c r="D53" s="100"/>
      <c r="E53" s="100"/>
      <c r="F53" s="100"/>
      <c r="G53" s="100"/>
      <c r="H53" s="100"/>
      <c r="I53" s="70"/>
      <c r="J53" s="70"/>
      <c r="K53" s="70"/>
      <c r="L53" s="70"/>
      <c r="M53" s="71"/>
    </row>
    <row r="54" spans="1:16" ht="33.6" customHeight="1">
      <c r="A54" s="97" t="s">
        <v>69</v>
      </c>
      <c r="B54" s="97" t="s">
        <v>71</v>
      </c>
      <c r="C54" s="98"/>
      <c r="D54" s="98"/>
      <c r="E54" s="98"/>
      <c r="F54" s="98"/>
      <c r="G54" s="98"/>
      <c r="H54" s="98"/>
      <c r="I54" s="10"/>
      <c r="J54" s="10"/>
      <c r="K54" s="10"/>
      <c r="L54" s="10"/>
      <c r="M54" s="71"/>
    </row>
    <row r="55" spans="1:16" ht="33.6" customHeight="1">
      <c r="A55" s="99" t="s">
        <v>69</v>
      </c>
      <c r="B55" s="99" t="s">
        <v>72</v>
      </c>
      <c r="C55" s="100"/>
      <c r="D55" s="100"/>
      <c r="E55" s="100"/>
      <c r="F55" s="100"/>
      <c r="G55" s="100"/>
      <c r="H55" s="100"/>
      <c r="I55" s="70"/>
      <c r="J55" s="70"/>
      <c r="K55" s="70"/>
      <c r="L55" s="70"/>
      <c r="M55" s="71"/>
    </row>
    <row r="56" spans="1:16" ht="33.6" customHeight="1">
      <c r="A56" s="97"/>
      <c r="B56" s="97"/>
      <c r="C56" s="98"/>
      <c r="D56" s="98"/>
      <c r="E56" s="98"/>
      <c r="F56" s="98"/>
      <c r="G56" s="98"/>
      <c r="H56" s="98"/>
      <c r="I56" s="10"/>
      <c r="J56" s="10"/>
      <c r="K56" s="10"/>
      <c r="L56" s="10"/>
      <c r="M56" s="71"/>
    </row>
    <row r="57" spans="1:16" ht="33.6" customHeight="1">
      <c r="A57" s="99" t="s">
        <v>73</v>
      </c>
      <c r="B57" s="99" t="s">
        <v>74</v>
      </c>
      <c r="C57" s="100"/>
      <c r="D57" s="100"/>
      <c r="E57" s="100"/>
      <c r="F57" s="100"/>
      <c r="G57" s="100"/>
      <c r="H57" s="100"/>
      <c r="I57" s="70"/>
      <c r="J57" s="70"/>
      <c r="K57" s="70"/>
      <c r="L57" s="70"/>
      <c r="M57" s="71"/>
    </row>
    <row r="58" spans="1:16" ht="33.6" customHeight="1">
      <c r="A58" s="97"/>
      <c r="B58" s="97"/>
      <c r="C58" s="98"/>
      <c r="D58" s="98"/>
      <c r="E58" s="98"/>
      <c r="F58" s="98"/>
      <c r="G58" s="98"/>
      <c r="H58" s="98"/>
      <c r="I58" s="10"/>
      <c r="J58" s="10"/>
      <c r="K58" s="10"/>
      <c r="L58" s="10"/>
      <c r="M58" s="71"/>
    </row>
    <row r="59" spans="1:16" ht="33.6" customHeight="1">
      <c r="A59" s="99" t="s">
        <v>75</v>
      </c>
      <c r="B59" s="99" t="s">
        <v>76</v>
      </c>
      <c r="C59" s="100"/>
      <c r="D59" s="100"/>
      <c r="E59" s="100"/>
      <c r="F59" s="100"/>
      <c r="G59" s="100"/>
      <c r="H59" s="100"/>
      <c r="I59" s="70"/>
      <c r="J59" s="70"/>
      <c r="K59" s="70"/>
      <c r="L59" s="70"/>
      <c r="M59" s="71"/>
    </row>
    <row r="60" spans="1:16" ht="33.6" customHeight="1">
      <c r="A60" s="97" t="s">
        <v>75</v>
      </c>
      <c r="B60" s="97" t="s">
        <v>77</v>
      </c>
      <c r="C60" s="98"/>
      <c r="D60" s="98"/>
      <c r="E60" s="98"/>
      <c r="F60" s="98"/>
      <c r="G60" s="98"/>
      <c r="H60" s="98"/>
      <c r="I60" s="10"/>
      <c r="J60" s="10"/>
      <c r="K60" s="10"/>
      <c r="L60" s="10"/>
      <c r="M60" s="71"/>
    </row>
    <row r="61" spans="1:16" ht="33.6" customHeight="1">
      <c r="A61" s="99" t="s">
        <v>75</v>
      </c>
      <c r="B61" s="99"/>
      <c r="C61" s="100" t="s">
        <v>78</v>
      </c>
      <c r="D61" s="100"/>
      <c r="E61" s="100"/>
      <c r="F61" s="100"/>
      <c r="G61" s="100"/>
      <c r="H61" s="100"/>
      <c r="I61" s="70"/>
      <c r="J61" s="70"/>
      <c r="K61" s="70"/>
      <c r="L61" s="70"/>
      <c r="M61" s="71"/>
    </row>
    <row r="62" spans="1:16" ht="33.6" customHeight="1">
      <c r="A62" s="97" t="s">
        <v>75</v>
      </c>
      <c r="B62" s="97"/>
      <c r="C62" s="98" t="s">
        <v>79</v>
      </c>
      <c r="D62" s="98"/>
      <c r="E62" s="98"/>
      <c r="F62" s="98"/>
      <c r="G62" s="98"/>
      <c r="H62" s="98"/>
      <c r="I62" s="10"/>
      <c r="J62" s="10"/>
      <c r="K62" s="10"/>
      <c r="L62" s="10"/>
      <c r="M62" s="71"/>
    </row>
    <row r="63" spans="1:16" ht="33.6" customHeight="1">
      <c r="A63" s="99" t="s">
        <v>75</v>
      </c>
      <c r="B63" s="99"/>
      <c r="C63" s="100" t="s">
        <v>80</v>
      </c>
      <c r="D63" s="100"/>
      <c r="E63" s="100"/>
      <c r="F63" s="100"/>
      <c r="G63" s="100"/>
      <c r="H63" s="100"/>
      <c r="I63" s="70"/>
      <c r="J63" s="70"/>
      <c r="K63" s="70"/>
      <c r="L63" s="70"/>
      <c r="M63" s="71"/>
    </row>
    <row r="64" spans="1:16" ht="33.6" customHeight="1">
      <c r="A64" s="97" t="s">
        <v>75</v>
      </c>
      <c r="B64" s="97" t="s">
        <v>81</v>
      </c>
      <c r="C64" s="98"/>
      <c r="D64" s="98"/>
      <c r="E64" s="98"/>
      <c r="F64" s="98"/>
      <c r="G64" s="98"/>
      <c r="H64" s="98"/>
      <c r="I64" s="10"/>
      <c r="J64" s="10"/>
      <c r="K64" s="10"/>
      <c r="L64" s="10"/>
      <c r="M64" s="71"/>
    </row>
    <row r="65" spans="1:13" ht="33.6" customHeight="1">
      <c r="A65" s="99" t="s">
        <v>75</v>
      </c>
      <c r="B65" s="99" t="s">
        <v>82</v>
      </c>
      <c r="C65" s="100"/>
      <c r="D65" s="100"/>
      <c r="E65" s="100"/>
      <c r="F65" s="100"/>
      <c r="G65" s="100"/>
      <c r="H65" s="100"/>
      <c r="I65" s="70"/>
      <c r="J65" s="70"/>
      <c r="K65" s="70"/>
      <c r="L65" s="70"/>
      <c r="M65" s="71"/>
    </row>
    <row r="66" spans="1:13" ht="33.6" customHeight="1">
      <c r="A66" s="97" t="s">
        <v>75</v>
      </c>
      <c r="B66" s="97" t="s">
        <v>83</v>
      </c>
      <c r="C66" s="98"/>
      <c r="D66" s="98"/>
      <c r="E66" s="98"/>
      <c r="F66" s="98"/>
      <c r="G66" s="98"/>
      <c r="H66" s="98"/>
      <c r="I66" s="10"/>
      <c r="J66" s="10"/>
      <c r="K66" s="10"/>
      <c r="L66" s="10"/>
      <c r="M66" s="71"/>
    </row>
    <row r="67" spans="1:13" ht="33.6" customHeight="1">
      <c r="A67" s="99" t="s">
        <v>75</v>
      </c>
      <c r="B67" s="99" t="s">
        <v>84</v>
      </c>
      <c r="C67" s="100"/>
      <c r="D67" s="100"/>
      <c r="E67" s="100"/>
      <c r="F67" s="100"/>
      <c r="G67" s="100"/>
      <c r="H67" s="100"/>
      <c r="I67" s="70"/>
      <c r="J67" s="70"/>
      <c r="K67" s="70"/>
      <c r="L67" s="70"/>
      <c r="M67" s="71"/>
    </row>
    <row r="68" spans="1:13" ht="33.6" customHeight="1">
      <c r="A68" s="97"/>
      <c r="B68" s="97"/>
      <c r="C68" s="98"/>
      <c r="D68" s="98"/>
      <c r="E68" s="98"/>
      <c r="F68" s="98"/>
      <c r="G68" s="98"/>
      <c r="H68" s="98"/>
      <c r="I68" s="10"/>
      <c r="J68" s="10"/>
      <c r="K68" s="10"/>
      <c r="L68" s="10"/>
      <c r="M68" s="71"/>
    </row>
    <row r="69" spans="1:13" ht="33.6" customHeight="1">
      <c r="A69" s="115" t="s">
        <v>85</v>
      </c>
      <c r="B69" s="99" t="s">
        <v>86</v>
      </c>
      <c r="C69" s="100"/>
      <c r="D69" s="100"/>
      <c r="E69" s="100"/>
      <c r="F69" s="100"/>
      <c r="G69" s="100"/>
      <c r="H69" s="100"/>
      <c r="I69" s="70"/>
      <c r="J69" s="70"/>
      <c r="K69" s="70"/>
      <c r="L69" s="70"/>
      <c r="M69" s="71"/>
    </row>
    <row r="70" spans="1:13" ht="33.6" customHeight="1">
      <c r="A70" s="116" t="s">
        <v>85</v>
      </c>
      <c r="B70" s="97"/>
      <c r="C70" s="98" t="s">
        <v>87</v>
      </c>
      <c r="D70" s="98"/>
      <c r="E70" s="98"/>
      <c r="F70" s="98"/>
      <c r="G70" s="98"/>
      <c r="H70" s="98"/>
      <c r="I70" s="10"/>
      <c r="J70" s="10"/>
      <c r="K70" s="10"/>
      <c r="L70" s="10"/>
      <c r="M70" s="71"/>
    </row>
    <row r="71" spans="1:13" ht="33.6" customHeight="1">
      <c r="A71" s="115" t="s">
        <v>85</v>
      </c>
      <c r="B71" s="99"/>
      <c r="C71" s="100" t="s">
        <v>88</v>
      </c>
      <c r="D71" s="100"/>
      <c r="E71" s="100"/>
      <c r="F71" s="100"/>
      <c r="G71" s="100"/>
      <c r="H71" s="100"/>
      <c r="I71" s="70"/>
      <c r="J71" s="70"/>
      <c r="K71" s="70"/>
      <c r="L71" s="70"/>
      <c r="M71" s="71"/>
    </row>
    <row r="72" spans="1:13" ht="33.6" customHeight="1">
      <c r="A72" s="116" t="s">
        <v>85</v>
      </c>
      <c r="B72" s="97"/>
      <c r="C72" s="98" t="s">
        <v>89</v>
      </c>
      <c r="D72" s="98"/>
      <c r="E72" s="98"/>
      <c r="F72" s="98"/>
      <c r="G72" s="98"/>
      <c r="H72" s="98"/>
      <c r="I72" s="10"/>
      <c r="J72" s="10"/>
      <c r="K72" s="10"/>
      <c r="L72" s="10"/>
      <c r="M72" s="71"/>
    </row>
    <row r="73" spans="1:13" ht="33.6" customHeight="1">
      <c r="A73" s="99"/>
      <c r="B73" s="99"/>
      <c r="C73" s="100"/>
      <c r="D73" s="100"/>
      <c r="E73" s="100"/>
      <c r="F73" s="100"/>
      <c r="G73" s="100"/>
      <c r="H73" s="100"/>
      <c r="I73" s="70"/>
      <c r="J73" s="70"/>
      <c r="K73" s="70"/>
      <c r="L73" s="70"/>
      <c r="M73" s="71"/>
    </row>
    <row r="74" spans="1:13" ht="33.6" customHeight="1">
      <c r="A74" s="116" t="s">
        <v>90</v>
      </c>
      <c r="B74" s="97" t="s">
        <v>91</v>
      </c>
      <c r="C74" s="98"/>
      <c r="D74" s="98"/>
      <c r="E74" s="98"/>
      <c r="F74" s="98"/>
      <c r="G74" s="98"/>
      <c r="H74" s="98"/>
      <c r="I74" s="10"/>
      <c r="J74" s="10"/>
      <c r="K74" s="10"/>
      <c r="L74" s="10"/>
      <c r="M74" s="71"/>
    </row>
    <row r="75" spans="1:13" ht="33.6" customHeight="1">
      <c r="A75" s="115" t="s">
        <v>90</v>
      </c>
      <c r="B75" s="99"/>
      <c r="C75" s="100" t="s">
        <v>92</v>
      </c>
      <c r="D75" s="100"/>
      <c r="E75" s="100"/>
      <c r="F75" s="100"/>
      <c r="G75" s="100"/>
      <c r="H75" s="100"/>
      <c r="I75" s="70"/>
      <c r="J75" s="70"/>
      <c r="K75" s="70"/>
      <c r="L75" s="70"/>
      <c r="M75" s="71"/>
    </row>
    <row r="76" spans="1:13" ht="33.6" customHeight="1">
      <c r="A76" s="116" t="s">
        <v>90</v>
      </c>
      <c r="B76" s="97"/>
      <c r="C76" s="98" t="s">
        <v>93</v>
      </c>
      <c r="D76" s="98"/>
      <c r="E76" s="98"/>
      <c r="F76" s="98"/>
      <c r="G76" s="98"/>
      <c r="H76" s="98"/>
      <c r="I76" s="10"/>
      <c r="J76" s="10"/>
      <c r="K76" s="10"/>
      <c r="L76" s="10"/>
      <c r="M76" s="71"/>
    </row>
    <row r="77" spans="1:13" ht="33.6" customHeight="1">
      <c r="A77" s="115" t="s">
        <v>90</v>
      </c>
      <c r="B77" s="99" t="s">
        <v>94</v>
      </c>
      <c r="C77" s="100"/>
      <c r="D77" s="100"/>
      <c r="E77" s="100"/>
      <c r="F77" s="100"/>
      <c r="G77" s="100"/>
      <c r="H77" s="100"/>
      <c r="I77" s="70"/>
      <c r="J77" s="70"/>
      <c r="K77" s="70"/>
      <c r="L77" s="70"/>
      <c r="M77" s="71"/>
    </row>
    <row r="78" spans="1:13" ht="33.6" customHeight="1">
      <c r="A78" s="116" t="s">
        <v>90</v>
      </c>
      <c r="B78" s="97"/>
      <c r="C78" s="98" t="s">
        <v>92</v>
      </c>
      <c r="D78" s="98"/>
      <c r="E78" s="98"/>
      <c r="F78" s="98"/>
      <c r="G78" s="98"/>
      <c r="H78" s="98"/>
      <c r="I78" s="10"/>
      <c r="J78" s="10"/>
      <c r="K78" s="10"/>
      <c r="L78" s="10"/>
      <c r="M78" s="71"/>
    </row>
    <row r="79" spans="1:13" ht="33.6" customHeight="1">
      <c r="A79" s="115" t="s">
        <v>90</v>
      </c>
      <c r="B79" s="99"/>
      <c r="C79" s="100" t="s">
        <v>93</v>
      </c>
      <c r="D79" s="100"/>
      <c r="E79" s="100"/>
      <c r="F79" s="100"/>
      <c r="G79" s="100"/>
      <c r="H79" s="100"/>
      <c r="I79" s="70"/>
      <c r="J79" s="70"/>
      <c r="K79" s="70"/>
      <c r="L79" s="70"/>
      <c r="M79" s="71"/>
    </row>
    <row r="80" spans="1:13" ht="33.6" customHeight="1">
      <c r="A80" s="97"/>
      <c r="B80" s="97"/>
      <c r="C80" s="98"/>
      <c r="D80" s="98"/>
      <c r="E80" s="98"/>
      <c r="F80" s="98"/>
      <c r="G80" s="98"/>
      <c r="H80" s="98"/>
      <c r="I80" s="10"/>
      <c r="J80" s="10"/>
      <c r="K80" s="10"/>
      <c r="L80" s="10"/>
      <c r="M80" s="71"/>
    </row>
    <row r="81" spans="1:13" ht="33.6" customHeight="1">
      <c r="A81" s="115" t="s">
        <v>95</v>
      </c>
      <c r="B81" s="99" t="s">
        <v>96</v>
      </c>
      <c r="C81" s="100"/>
      <c r="D81" s="100"/>
      <c r="E81" s="100"/>
      <c r="F81" s="100"/>
      <c r="G81" s="100"/>
      <c r="H81" s="100"/>
      <c r="I81" s="70"/>
      <c r="J81" s="70"/>
      <c r="K81" s="70"/>
      <c r="L81" s="70"/>
      <c r="M81" s="71"/>
    </row>
    <row r="82" spans="1:13" ht="33.6" customHeight="1">
      <c r="A82" s="116" t="s">
        <v>95</v>
      </c>
      <c r="B82" s="97" t="s">
        <v>97</v>
      </c>
      <c r="C82" s="98"/>
      <c r="D82" s="98"/>
      <c r="E82" s="98"/>
      <c r="F82" s="98"/>
      <c r="G82" s="98"/>
      <c r="H82" s="98"/>
      <c r="I82" s="10"/>
      <c r="J82" s="10"/>
      <c r="K82" s="10"/>
      <c r="L82" s="10"/>
      <c r="M82" s="71"/>
    </row>
    <row r="83" spans="1:13" ht="33.6" customHeight="1">
      <c r="A83" s="115" t="s">
        <v>95</v>
      </c>
      <c r="B83" s="99"/>
      <c r="C83" s="100" t="s">
        <v>98</v>
      </c>
      <c r="D83" s="100"/>
      <c r="E83" s="100"/>
      <c r="F83" s="100"/>
      <c r="G83" s="100"/>
      <c r="H83" s="100"/>
      <c r="I83" s="70"/>
      <c r="J83" s="70"/>
      <c r="K83" s="70"/>
      <c r="L83" s="70"/>
      <c r="M83" s="71"/>
    </row>
    <row r="84" spans="1:13" ht="33.6" customHeight="1">
      <c r="A84" s="116" t="s">
        <v>95</v>
      </c>
      <c r="B84" s="97"/>
      <c r="C84" s="98" t="s">
        <v>99</v>
      </c>
      <c r="D84" s="98"/>
      <c r="E84" s="98"/>
      <c r="F84" s="98"/>
      <c r="G84" s="98"/>
      <c r="H84" s="98"/>
      <c r="I84" s="10"/>
      <c r="J84" s="10"/>
      <c r="K84" s="10"/>
      <c r="L84" s="10"/>
      <c r="M84" s="71"/>
    </row>
    <row r="85" spans="1:13" ht="33.6" customHeight="1">
      <c r="A85" s="115" t="s">
        <v>95</v>
      </c>
      <c r="B85" s="99"/>
      <c r="C85" s="100" t="s">
        <v>100</v>
      </c>
      <c r="D85" s="100"/>
      <c r="E85" s="100"/>
      <c r="F85" s="100"/>
      <c r="G85" s="100"/>
      <c r="H85" s="100"/>
      <c r="I85" s="70"/>
      <c r="J85" s="70"/>
      <c r="K85" s="70"/>
      <c r="L85" s="70"/>
      <c r="M85" s="71"/>
    </row>
    <row r="86" spans="1:13" ht="33.6" customHeight="1">
      <c r="A86" s="116" t="s">
        <v>95</v>
      </c>
      <c r="B86" s="97"/>
      <c r="C86" s="98" t="s">
        <v>101</v>
      </c>
      <c r="D86" s="98"/>
      <c r="E86" s="98"/>
      <c r="F86" s="98"/>
      <c r="G86" s="98"/>
      <c r="H86" s="98"/>
      <c r="I86" s="10"/>
      <c r="J86" s="10"/>
      <c r="K86" s="10"/>
      <c r="L86" s="10"/>
      <c r="M86" s="71"/>
    </row>
    <row r="87" spans="1:13" ht="33.6" customHeight="1">
      <c r="A87" s="115" t="s">
        <v>95</v>
      </c>
      <c r="B87" s="99"/>
      <c r="C87" s="100" t="s">
        <v>102</v>
      </c>
      <c r="D87" s="100"/>
      <c r="E87" s="100"/>
      <c r="F87" s="100"/>
      <c r="G87" s="100"/>
      <c r="H87" s="100"/>
      <c r="I87" s="70"/>
      <c r="J87" s="70"/>
      <c r="K87" s="70"/>
      <c r="L87" s="70"/>
      <c r="M87" s="71"/>
    </row>
    <row r="88" spans="1:13" ht="33.6" customHeight="1">
      <c r="A88" s="116" t="s">
        <v>95</v>
      </c>
      <c r="B88" s="97"/>
      <c r="C88" s="98" t="s">
        <v>103</v>
      </c>
      <c r="D88" s="98"/>
      <c r="E88" s="98"/>
      <c r="F88" s="98"/>
      <c r="G88" s="98"/>
      <c r="H88" s="98"/>
      <c r="I88" s="10"/>
      <c r="J88" s="10"/>
      <c r="K88" s="10"/>
      <c r="L88" s="10"/>
      <c r="M88" s="71"/>
    </row>
    <row r="89" spans="1:13" ht="33.6" customHeight="1">
      <c r="A89" s="115" t="s">
        <v>95</v>
      </c>
      <c r="B89" s="99"/>
      <c r="C89" s="100" t="s">
        <v>104</v>
      </c>
      <c r="D89" s="100"/>
      <c r="E89" s="100"/>
      <c r="F89" s="100"/>
      <c r="G89" s="100"/>
      <c r="H89" s="100"/>
      <c r="I89" s="70"/>
      <c r="J89" s="70"/>
      <c r="K89" s="70"/>
      <c r="L89" s="70"/>
      <c r="M89" s="71"/>
    </row>
    <row r="90" spans="1:13" ht="33.6" customHeight="1">
      <c r="A90" s="116" t="s">
        <v>95</v>
      </c>
      <c r="B90" s="97" t="s">
        <v>105</v>
      </c>
      <c r="C90" s="98"/>
      <c r="D90" s="98"/>
      <c r="E90" s="98"/>
      <c r="F90" s="98"/>
      <c r="G90" s="98"/>
      <c r="H90" s="98"/>
      <c r="I90" s="10"/>
      <c r="J90" s="10"/>
      <c r="K90" s="10"/>
      <c r="L90" s="10"/>
      <c r="M90" s="71"/>
    </row>
    <row r="91" spans="1:13" ht="33.6" customHeight="1">
      <c r="A91" s="115" t="s">
        <v>95</v>
      </c>
      <c r="B91" s="99" t="s">
        <v>106</v>
      </c>
      <c r="C91" s="100"/>
      <c r="D91" s="100"/>
      <c r="E91" s="100"/>
      <c r="F91" s="100"/>
      <c r="G91" s="100"/>
      <c r="H91" s="100"/>
      <c r="I91" s="70"/>
      <c r="J91" s="70"/>
      <c r="K91" s="70"/>
      <c r="L91" s="70"/>
    </row>
    <row r="92" spans="1:13" ht="33.6" customHeight="1">
      <c r="A92" s="116" t="s">
        <v>95</v>
      </c>
      <c r="B92" s="97"/>
      <c r="C92" s="98" t="s">
        <v>56</v>
      </c>
      <c r="D92" s="98"/>
      <c r="E92" s="98"/>
      <c r="F92" s="98"/>
      <c r="G92" s="98"/>
      <c r="H92" s="98"/>
      <c r="I92" s="10"/>
      <c r="J92" s="10"/>
      <c r="K92" s="10"/>
      <c r="L92" s="10"/>
    </row>
    <row r="93" spans="1:13" ht="33.6" customHeight="1">
      <c r="A93" s="115" t="s">
        <v>95</v>
      </c>
      <c r="B93" s="99"/>
      <c r="C93" s="100" t="s">
        <v>57</v>
      </c>
      <c r="D93" s="100"/>
      <c r="E93" s="100"/>
      <c r="F93" s="100"/>
      <c r="G93" s="100"/>
      <c r="H93" s="100"/>
      <c r="I93" s="70"/>
      <c r="J93" s="70"/>
      <c r="K93" s="70"/>
      <c r="L93" s="70"/>
    </row>
    <row r="94" spans="1:13" ht="33.6" customHeight="1">
      <c r="A94" s="116" t="s">
        <v>95</v>
      </c>
      <c r="B94" s="97"/>
      <c r="C94" s="98" t="s">
        <v>58</v>
      </c>
      <c r="D94" s="98"/>
      <c r="E94" s="98"/>
      <c r="F94" s="98"/>
      <c r="G94" s="98"/>
      <c r="H94" s="98"/>
      <c r="I94" s="10"/>
      <c r="J94" s="10"/>
      <c r="K94" s="10"/>
      <c r="L94" s="10"/>
    </row>
    <row r="95" spans="1:13" ht="33.6" customHeight="1">
      <c r="A95" s="99"/>
      <c r="B95" s="99"/>
      <c r="C95" s="100"/>
      <c r="D95" s="100"/>
      <c r="E95" s="100"/>
      <c r="F95" s="100"/>
      <c r="G95" s="100"/>
      <c r="H95" s="100"/>
      <c r="I95" s="70"/>
      <c r="J95" s="70"/>
      <c r="K95" s="70"/>
      <c r="L95" s="70"/>
    </row>
    <row r="96" spans="1:13" ht="33.6" customHeight="1">
      <c r="A96" s="116" t="s">
        <v>107</v>
      </c>
      <c r="B96" s="97" t="s">
        <v>108</v>
      </c>
      <c r="C96" s="98"/>
      <c r="D96" s="98"/>
      <c r="E96" s="98"/>
      <c r="F96" s="98"/>
      <c r="G96" s="98"/>
      <c r="H96" s="98"/>
      <c r="I96" s="10"/>
      <c r="J96" s="10"/>
      <c r="K96" s="10"/>
      <c r="L96" s="10"/>
    </row>
    <row r="97" spans="1:12" ht="33.6" customHeight="1">
      <c r="A97" s="115" t="s">
        <v>107</v>
      </c>
      <c r="B97" s="99" t="s">
        <v>109</v>
      </c>
      <c r="C97" s="100"/>
      <c r="D97" s="100"/>
      <c r="E97" s="100"/>
      <c r="F97" s="100"/>
      <c r="G97" s="100"/>
      <c r="H97" s="100"/>
      <c r="I97" s="70"/>
      <c r="J97" s="70"/>
      <c r="K97" s="70"/>
      <c r="L97" s="70"/>
    </row>
    <row r="98" spans="1:12" ht="33.6" customHeight="1">
      <c r="A98" s="116" t="s">
        <v>107</v>
      </c>
      <c r="B98" s="97" t="s">
        <v>110</v>
      </c>
      <c r="C98" s="98"/>
      <c r="D98" s="98"/>
      <c r="E98" s="98"/>
      <c r="F98" s="98"/>
      <c r="G98" s="98"/>
      <c r="H98" s="98"/>
      <c r="I98" s="10"/>
      <c r="J98" s="10"/>
      <c r="K98" s="10"/>
      <c r="L98" s="10"/>
    </row>
    <row r="99" spans="1:12" ht="33.6" customHeight="1">
      <c r="A99" s="115" t="s">
        <v>107</v>
      </c>
      <c r="B99" s="99" t="s">
        <v>111</v>
      </c>
      <c r="C99" s="100"/>
      <c r="D99" s="100"/>
      <c r="E99" s="100"/>
      <c r="F99" s="100"/>
      <c r="G99" s="100"/>
      <c r="H99" s="100"/>
      <c r="I99" s="70"/>
      <c r="J99" s="70"/>
      <c r="K99" s="70"/>
      <c r="L99" s="70"/>
    </row>
    <row r="100" spans="1:12" ht="33.6" customHeight="1">
      <c r="A100" s="116" t="s">
        <v>107</v>
      </c>
      <c r="B100" s="97" t="s">
        <v>112</v>
      </c>
      <c r="C100" s="98"/>
      <c r="D100" s="98"/>
      <c r="E100" s="98"/>
      <c r="F100" s="98"/>
      <c r="G100" s="98"/>
      <c r="H100" s="98"/>
      <c r="I100" s="10"/>
      <c r="J100" s="10"/>
      <c r="K100" s="10"/>
      <c r="L100" s="10"/>
    </row>
    <row r="101" spans="1:12" ht="33.6" customHeight="1">
      <c r="A101" s="115" t="s">
        <v>107</v>
      </c>
      <c r="B101" s="99" t="s">
        <v>113</v>
      </c>
      <c r="C101" s="100"/>
      <c r="D101" s="100"/>
      <c r="E101" s="100"/>
      <c r="F101" s="100"/>
      <c r="G101" s="100"/>
      <c r="H101" s="100"/>
      <c r="I101" s="70"/>
      <c r="J101" s="70"/>
      <c r="K101" s="70"/>
      <c r="L101" s="70"/>
    </row>
    <row r="102" spans="1:12" ht="33.6" customHeight="1">
      <c r="A102" s="116" t="s">
        <v>107</v>
      </c>
      <c r="B102" s="97"/>
      <c r="C102" s="98" t="s">
        <v>114</v>
      </c>
      <c r="D102" s="98"/>
      <c r="E102" s="98"/>
      <c r="F102" s="98"/>
      <c r="G102" s="98"/>
      <c r="H102" s="98"/>
      <c r="I102" s="10"/>
      <c r="J102" s="10"/>
      <c r="K102" s="10"/>
      <c r="L102" s="10"/>
    </row>
    <row r="103" spans="1:12" ht="33.6" customHeight="1">
      <c r="A103" s="115" t="s">
        <v>107</v>
      </c>
      <c r="B103" s="99"/>
      <c r="C103" s="100" t="s">
        <v>115</v>
      </c>
      <c r="D103" s="100"/>
      <c r="E103" s="100"/>
      <c r="F103" s="100"/>
      <c r="G103" s="100"/>
      <c r="H103" s="100"/>
      <c r="I103" s="70"/>
      <c r="J103" s="70"/>
      <c r="K103" s="70"/>
      <c r="L103" s="70"/>
    </row>
    <row r="104" spans="1:12" ht="33.6" customHeight="1">
      <c r="A104" s="97"/>
      <c r="B104" s="97"/>
      <c r="C104" s="98"/>
      <c r="D104" s="98"/>
      <c r="E104" s="98"/>
      <c r="F104" s="98"/>
      <c r="G104" s="98"/>
      <c r="H104" s="98"/>
      <c r="I104" s="10"/>
      <c r="J104" s="10"/>
      <c r="K104" s="10"/>
      <c r="L104" s="10"/>
    </row>
    <row r="105" spans="1:12" ht="33.6" customHeight="1">
      <c r="A105" s="115" t="s">
        <v>116</v>
      </c>
      <c r="B105" s="99" t="s">
        <v>117</v>
      </c>
      <c r="C105" s="100"/>
      <c r="D105" s="100"/>
      <c r="E105" s="100"/>
      <c r="F105" s="100"/>
      <c r="G105" s="100"/>
      <c r="H105" s="100"/>
      <c r="I105" s="70"/>
      <c r="J105" s="70"/>
      <c r="K105" s="70"/>
      <c r="L105" s="70"/>
    </row>
    <row r="106" spans="1:12" ht="33.6" customHeight="1">
      <c r="A106" s="116" t="s">
        <v>116</v>
      </c>
      <c r="B106" s="97"/>
      <c r="C106" s="98" t="s">
        <v>118</v>
      </c>
      <c r="D106" s="98"/>
      <c r="E106" s="98"/>
      <c r="F106" s="98"/>
      <c r="G106" s="98"/>
      <c r="H106" s="98"/>
      <c r="I106" s="10"/>
      <c r="J106" s="10"/>
      <c r="K106" s="10"/>
      <c r="L106" s="10"/>
    </row>
    <row r="107" spans="1:12" ht="33.6" customHeight="1">
      <c r="A107" s="115" t="s">
        <v>116</v>
      </c>
      <c r="B107" s="99"/>
      <c r="C107" s="100" t="s">
        <v>119</v>
      </c>
      <c r="D107" s="100"/>
      <c r="E107" s="100"/>
      <c r="F107" s="100"/>
      <c r="G107" s="100"/>
      <c r="H107" s="100"/>
      <c r="I107" s="70"/>
      <c r="J107" s="70"/>
      <c r="K107" s="70"/>
      <c r="L107" s="70"/>
    </row>
    <row r="108" spans="1:12" ht="33.6" customHeight="1">
      <c r="A108" s="116" t="s">
        <v>116</v>
      </c>
      <c r="B108" s="97" t="s">
        <v>106</v>
      </c>
      <c r="C108" s="98"/>
      <c r="D108" s="98"/>
      <c r="E108" s="98"/>
      <c r="F108" s="98"/>
      <c r="G108" s="98"/>
      <c r="H108" s="98"/>
      <c r="I108" s="10"/>
      <c r="J108" s="10"/>
      <c r="K108" s="10"/>
      <c r="L108" s="10"/>
    </row>
    <row r="109" spans="1:12" ht="33.6" customHeight="1">
      <c r="A109" s="115" t="s">
        <v>116</v>
      </c>
      <c r="B109" s="99"/>
      <c r="C109" s="100" t="s">
        <v>56</v>
      </c>
      <c r="D109" s="100"/>
      <c r="E109" s="100"/>
      <c r="F109" s="100"/>
      <c r="G109" s="100"/>
      <c r="H109" s="100"/>
      <c r="I109" s="70"/>
      <c r="J109" s="70"/>
      <c r="K109" s="70"/>
      <c r="L109" s="70"/>
    </row>
    <row r="110" spans="1:12" ht="33.6" customHeight="1">
      <c r="A110" s="116" t="s">
        <v>116</v>
      </c>
      <c r="B110" s="97"/>
      <c r="C110" s="98" t="s">
        <v>57</v>
      </c>
      <c r="D110" s="98"/>
      <c r="E110" s="98"/>
      <c r="F110" s="98"/>
      <c r="G110" s="98"/>
      <c r="H110" s="98"/>
      <c r="I110" s="10"/>
      <c r="J110" s="10"/>
      <c r="K110" s="10"/>
      <c r="L110" s="10"/>
    </row>
    <row r="111" spans="1:12" ht="33.6" customHeight="1">
      <c r="A111" s="115" t="s">
        <v>116</v>
      </c>
      <c r="B111" s="99"/>
      <c r="C111" s="100" t="s">
        <v>58</v>
      </c>
      <c r="D111" s="100"/>
      <c r="E111" s="100"/>
      <c r="F111" s="100"/>
      <c r="G111" s="100"/>
      <c r="H111" s="100"/>
      <c r="I111" s="70"/>
      <c r="J111" s="70"/>
      <c r="K111" s="70"/>
      <c r="L111" s="70"/>
    </row>
    <row r="112" spans="1:12" ht="33.6" customHeight="1">
      <c r="A112" s="116"/>
      <c r="B112" s="97"/>
      <c r="C112" s="98"/>
      <c r="D112" s="98"/>
      <c r="E112" s="98"/>
      <c r="F112" s="98"/>
      <c r="G112" s="98"/>
      <c r="H112" s="98"/>
      <c r="I112" s="10"/>
      <c r="J112" s="10"/>
      <c r="K112" s="10"/>
      <c r="L112" s="10"/>
    </row>
    <row r="113" ht="33.6" customHeight="1"/>
    <row r="114" ht="33.6" customHeight="1"/>
    <row r="115" ht="33.6" customHeight="1"/>
    <row r="116" ht="33.6" customHeight="1"/>
    <row r="117" ht="33.6" customHeight="1"/>
    <row r="118" ht="33.6" customHeight="1"/>
    <row r="119" ht="33.6" customHeight="1"/>
    <row r="120" ht="33.6" customHeight="1"/>
    <row r="121" ht="33.6" customHeight="1"/>
    <row r="122" ht="33.6" customHeight="1"/>
    <row r="123" ht="33.6" customHeight="1"/>
    <row r="124" ht="33.6" customHeight="1"/>
    <row r="125" ht="33.6" customHeight="1"/>
    <row r="126" ht="33.6" customHeight="1"/>
    <row r="127" ht="33.6" customHeight="1"/>
    <row r="128" ht="33.6" customHeight="1"/>
    <row r="129" ht="33.6" customHeight="1"/>
    <row r="130" ht="33.6" customHeight="1"/>
    <row r="131" ht="33.6" customHeight="1"/>
    <row r="132" ht="33.6" customHeight="1"/>
    <row r="133" ht="33.6" customHeight="1"/>
    <row r="134" ht="33.6" customHeight="1"/>
    <row r="135" ht="33.6" customHeight="1"/>
    <row r="136" ht="33.6" customHeight="1"/>
    <row r="137" ht="33.6" customHeight="1"/>
    <row r="138" ht="33.6" customHeight="1"/>
    <row r="139" ht="33.6" customHeight="1"/>
    <row r="140" ht="33.6" customHeight="1"/>
    <row r="141" ht="33.6" customHeight="1"/>
    <row r="142" ht="33.6" customHeight="1"/>
    <row r="143" ht="33.6" customHeight="1"/>
    <row r="144" ht="33.6" customHeight="1"/>
    <row r="145" ht="33.6" customHeight="1"/>
    <row r="146" ht="33.6" customHeight="1"/>
    <row r="147" ht="33.6" customHeight="1"/>
    <row r="148" ht="33.6" customHeight="1"/>
    <row r="149" ht="33.6" customHeight="1"/>
    <row r="150" ht="33.6" customHeight="1"/>
    <row r="151" ht="33.6" customHeight="1"/>
    <row r="152" ht="33.6" customHeight="1"/>
    <row r="153" ht="33.6" customHeight="1"/>
    <row r="154" ht="33.6" customHeight="1"/>
    <row r="155" ht="33.6" customHeight="1"/>
    <row r="156" ht="33.6" customHeight="1"/>
    <row r="157" ht="33.6" customHeight="1"/>
    <row r="158" ht="33.6" customHeight="1"/>
    <row r="159" ht="33.6" customHeight="1"/>
    <row r="160" ht="33.6" customHeight="1"/>
    <row r="161" ht="33.6" customHeight="1"/>
    <row r="162" ht="33.6" customHeight="1"/>
    <row r="163" ht="33.6" customHeight="1"/>
    <row r="164" ht="33.6" customHeight="1"/>
    <row r="165" ht="33.6" customHeight="1"/>
    <row r="166" ht="33.6" customHeight="1"/>
    <row r="167" ht="33.6" customHeight="1"/>
    <row r="168" ht="33.6" customHeight="1"/>
    <row r="169" ht="33.6" customHeight="1"/>
    <row r="170" ht="33.6" customHeight="1"/>
    <row r="171" ht="33.6" customHeight="1"/>
    <row r="172" ht="33.6" customHeight="1"/>
    <row r="173" ht="33.6" customHeight="1"/>
    <row r="174" ht="33.6" customHeight="1"/>
    <row r="175" ht="33.6" customHeight="1"/>
    <row r="176" ht="33.6" customHeight="1"/>
    <row r="177" ht="33.6" customHeight="1"/>
    <row r="178" ht="33.6" customHeight="1"/>
    <row r="179" ht="33.6" customHeight="1"/>
    <row r="180" ht="33.6" customHeight="1"/>
    <row r="181" ht="33.6" customHeight="1"/>
    <row r="182" ht="33.6" customHeight="1"/>
    <row r="183" ht="33.6" customHeight="1"/>
    <row r="184" ht="33.6" customHeight="1"/>
    <row r="185" ht="33.6" customHeight="1"/>
    <row r="186" ht="33.6" customHeight="1"/>
    <row r="187" ht="33.6" customHeight="1"/>
    <row r="188" ht="33.6" customHeight="1"/>
    <row r="189" ht="33.6" customHeight="1"/>
    <row r="190" ht="33.6" customHeight="1"/>
    <row r="191" ht="33.6" customHeight="1"/>
    <row r="192" ht="33.6" customHeight="1"/>
    <row r="193" ht="33.6" customHeight="1"/>
    <row r="194" ht="33.6" customHeight="1"/>
    <row r="195" ht="33.6" customHeight="1"/>
    <row r="196" ht="33.6" customHeight="1"/>
    <row r="197" ht="33.6" customHeight="1"/>
    <row r="198" ht="33.6" customHeight="1"/>
    <row r="199" ht="33.6" customHeight="1"/>
    <row r="200" ht="33.6" customHeight="1"/>
    <row r="201" ht="33.6" customHeight="1"/>
    <row r="202" ht="33.6" customHeight="1"/>
    <row r="203" ht="33.6" customHeight="1"/>
    <row r="204" ht="33.6" customHeight="1"/>
    <row r="205" ht="33.6" customHeight="1"/>
    <row r="206" ht="33.6" customHeight="1"/>
    <row r="207" ht="33.6" customHeight="1"/>
    <row r="208" ht="33.6" customHeight="1"/>
    <row r="209" ht="33.6" customHeight="1"/>
    <row r="210" ht="33.6" customHeight="1"/>
    <row r="211" ht="33.6" customHeight="1"/>
    <row r="212" ht="33.6" customHeight="1"/>
    <row r="213" ht="33.6" customHeight="1"/>
    <row r="214" ht="33.6" customHeight="1"/>
    <row r="215" ht="33.6" customHeight="1"/>
    <row r="216" ht="33.6" customHeight="1"/>
    <row r="217" ht="33.6" customHeight="1"/>
    <row r="218" ht="33.6" customHeight="1"/>
    <row r="219" ht="33.6" customHeight="1"/>
    <row r="220" ht="33.6" customHeight="1"/>
    <row r="221" ht="33.6" customHeight="1"/>
    <row r="222" ht="33.6" customHeight="1"/>
    <row r="223" ht="33.6" customHeight="1"/>
    <row r="224" ht="33.6" customHeight="1"/>
    <row r="225" ht="33.6" customHeight="1"/>
    <row r="226" ht="33.6" customHeight="1"/>
    <row r="227" ht="33.6" customHeight="1"/>
    <row r="228" ht="33.6" customHeight="1"/>
    <row r="229" ht="33.6" customHeight="1"/>
    <row r="230" ht="33.6" customHeight="1"/>
    <row r="231" ht="33.6" customHeight="1"/>
    <row r="232" ht="33.6" customHeight="1"/>
    <row r="233" ht="33.6" customHeight="1"/>
    <row r="234" ht="33.6" customHeight="1"/>
    <row r="235" ht="33.6" customHeight="1"/>
    <row r="236" ht="33.6" customHeight="1"/>
    <row r="237" ht="33.6" customHeight="1"/>
    <row r="238" ht="33.6" customHeight="1"/>
    <row r="239" ht="33.6" customHeight="1"/>
    <row r="240" ht="33.6" customHeight="1"/>
    <row r="241" ht="33.6" customHeight="1"/>
    <row r="242" ht="33.6" customHeight="1"/>
    <row r="243" ht="33.6" customHeight="1"/>
    <row r="244" ht="33.6" customHeight="1"/>
    <row r="245" ht="33.6" customHeight="1"/>
    <row r="246" ht="33.6" customHeight="1"/>
    <row r="247" ht="33.6" customHeight="1"/>
    <row r="248" ht="33.6" customHeight="1"/>
    <row r="249" ht="33.6" customHeight="1"/>
    <row r="250" ht="33.6" customHeight="1"/>
    <row r="251" ht="33.6" customHeight="1"/>
    <row r="252" ht="33.6" customHeight="1"/>
    <row r="253" ht="33.6" customHeight="1"/>
    <row r="254" ht="33.6" customHeight="1"/>
    <row r="255" ht="33.6" customHeight="1"/>
    <row r="256" ht="33.6" customHeight="1"/>
    <row r="257" ht="33.6" customHeight="1"/>
    <row r="258" ht="33.6" customHeight="1"/>
    <row r="259" ht="33.6" customHeight="1"/>
    <row r="260" ht="33.6" customHeight="1"/>
    <row r="261" ht="33.6" customHeight="1"/>
    <row r="262" ht="33.6" customHeight="1"/>
    <row r="263" ht="33.6" customHeight="1"/>
    <row r="264" ht="33.6" customHeight="1"/>
    <row r="265" ht="33.6" customHeight="1"/>
    <row r="266" ht="33.6" customHeight="1"/>
    <row r="267" ht="33.6" customHeight="1"/>
    <row r="268" ht="33.6" customHeight="1"/>
    <row r="269" ht="33.6" customHeight="1"/>
    <row r="270" ht="33.6" customHeight="1"/>
    <row r="271" ht="33.6" customHeight="1"/>
    <row r="272" ht="33.6" customHeight="1"/>
    <row r="273" ht="33.6" customHeight="1"/>
    <row r="274" ht="33.6" customHeight="1"/>
    <row r="275" ht="33.6" customHeight="1"/>
    <row r="276" ht="33.6" customHeight="1"/>
    <row r="277" ht="33.6" customHeight="1"/>
    <row r="278" ht="33.6" customHeight="1"/>
    <row r="279" ht="33.6" customHeight="1"/>
    <row r="280" ht="33.6" customHeight="1"/>
    <row r="281" ht="33.6" customHeight="1"/>
    <row r="282" ht="33.6" customHeight="1"/>
    <row r="283" ht="33.6" customHeight="1"/>
    <row r="284" ht="33.6" customHeight="1"/>
    <row r="285" ht="33.6" customHeight="1"/>
    <row r="286" ht="33.6" customHeight="1"/>
    <row r="287" ht="33.6" customHeight="1"/>
    <row r="288" ht="33.6" customHeight="1"/>
    <row r="289" ht="33.6" customHeight="1"/>
    <row r="290" ht="33.6" customHeight="1"/>
    <row r="291" ht="33.6" customHeight="1"/>
    <row r="292" ht="33.6" customHeight="1"/>
    <row r="293" ht="33.6" customHeight="1"/>
    <row r="294" ht="33.6" customHeight="1"/>
    <row r="295" ht="33.6" customHeight="1"/>
  </sheetData>
  <sheetProtection formatRows="0"/>
  <mergeCells count="7">
    <mergeCell ref="I8:L8"/>
    <mergeCell ref="B8:H9"/>
    <mergeCell ref="A8:A9"/>
    <mergeCell ref="A7:B7"/>
    <mergeCell ref="D3:K3"/>
    <mergeCell ref="D4:K4"/>
    <mergeCell ref="D5:K5"/>
  </mergeCells>
  <pageMargins left="0.25" right="0.25"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1588-FE54-4753-86EE-27C0C20D8BFA}">
  <sheetPr>
    <tabColor theme="4" tint="-0.249977111117893"/>
  </sheetPr>
  <dimension ref="A1:Y40"/>
  <sheetViews>
    <sheetView showGridLines="0" topLeftCell="B1" zoomScale="80" zoomScaleNormal="80" workbookViewId="0">
      <pane ySplit="9" topLeftCell="A19" activePane="bottomLeft" state="frozen"/>
      <selection pane="bottomLeft" activeCell="B25" sqref="A25:XFD25"/>
    </sheetView>
  </sheetViews>
  <sheetFormatPr defaultColWidth="9.140625" defaultRowHeight="14.45"/>
  <cols>
    <col min="1" max="1" width="36.42578125" style="2" hidden="1" customWidth="1"/>
    <col min="2" max="2" width="9.140625" style="2" customWidth="1"/>
    <col min="3" max="3" width="3.28515625" style="2" customWidth="1"/>
    <col min="4" max="7" width="7.5703125" style="2" customWidth="1"/>
    <col min="8" max="8" width="84" style="2" customWidth="1"/>
    <col min="9" max="12" width="13.85546875" style="2" customWidth="1"/>
    <col min="13" max="13" width="0.85546875" style="2" customWidth="1"/>
    <col min="14" max="18" width="13.85546875" customWidth="1"/>
    <col min="19" max="19" width="13.85546875" style="32" customWidth="1"/>
    <col min="20" max="20" width="0.85546875" customWidth="1"/>
    <col min="21" max="21" width="77.42578125" style="2" customWidth="1"/>
    <col min="22" max="25" width="9.140625" style="2"/>
    <col min="26" max="26" width="22" style="2" customWidth="1"/>
    <col min="27" max="16384" width="9.140625" style="2"/>
  </cols>
  <sheetData>
    <row r="1" spans="1:25">
      <c r="A1" s="125"/>
    </row>
    <row r="2" spans="1:25" ht="24.6">
      <c r="A2" s="125"/>
      <c r="B2" s="20" t="s">
        <v>2</v>
      </c>
      <c r="C2" s="21"/>
      <c r="D2" s="21"/>
      <c r="E2" s="21"/>
      <c r="F2" s="21"/>
      <c r="G2" s="21"/>
      <c r="H2" s="21"/>
      <c r="I2" s="21"/>
      <c r="J2" s="22"/>
      <c r="K2" s="22"/>
      <c r="L2" s="22"/>
    </row>
    <row r="3" spans="1:25" s="24" customFormat="1" ht="20.25" customHeight="1">
      <c r="A3" s="126"/>
      <c r="B3" s="23" t="s">
        <v>14</v>
      </c>
      <c r="C3" s="23"/>
      <c r="D3" s="23"/>
      <c r="F3" s="118"/>
      <c r="H3" s="118" t="str">
        <f>Instructions!D8</f>
        <v>Amazing Health Factory Pty Ltd</v>
      </c>
      <c r="I3" s="118"/>
      <c r="J3" s="118"/>
      <c r="K3" s="118"/>
      <c r="L3" s="118"/>
      <c r="M3" s="33"/>
      <c r="N3"/>
      <c r="O3"/>
      <c r="P3"/>
      <c r="Q3"/>
      <c r="R3"/>
      <c r="S3" s="35"/>
      <c r="T3"/>
    </row>
    <row r="4" spans="1:25" s="24" customFormat="1" ht="20.25" customHeight="1">
      <c r="A4" s="126"/>
      <c r="B4" s="23" t="s">
        <v>15</v>
      </c>
      <c r="C4" s="23"/>
      <c r="D4" s="23"/>
      <c r="F4" s="118"/>
      <c r="H4" s="118" t="str">
        <f>Instructions!D9</f>
        <v>333-2B-3</v>
      </c>
      <c r="I4" s="118"/>
      <c r="J4" s="118"/>
      <c r="K4" s="118"/>
      <c r="L4" s="118"/>
      <c r="M4" s="33"/>
      <c r="N4"/>
      <c r="O4"/>
      <c r="P4"/>
      <c r="Q4"/>
      <c r="R4"/>
      <c r="S4" s="35"/>
      <c r="T4"/>
    </row>
    <row r="5" spans="1:25" s="24" customFormat="1" ht="22.5" customHeight="1">
      <c r="A5" s="126"/>
      <c r="B5" s="23" t="s">
        <v>16</v>
      </c>
      <c r="C5" s="58"/>
      <c r="D5" s="58"/>
      <c r="F5" s="117"/>
      <c r="H5" s="118" t="str">
        <f>Instructions!D10</f>
        <v>Low Intensity Mental Health Services</v>
      </c>
      <c r="I5" s="117"/>
      <c r="J5" s="117"/>
      <c r="K5" s="117"/>
      <c r="L5" s="117"/>
      <c r="M5" s="33"/>
      <c r="N5"/>
      <c r="O5"/>
      <c r="P5"/>
      <c r="Q5"/>
      <c r="R5"/>
      <c r="S5" s="35"/>
      <c r="T5"/>
    </row>
    <row r="6" spans="1:25" s="24" customFormat="1" ht="22.5" customHeight="1">
      <c r="A6" s="126"/>
      <c r="B6" s="112" t="s">
        <v>17</v>
      </c>
      <c r="C6" s="23"/>
      <c r="D6" s="23"/>
      <c r="F6" s="123"/>
      <c r="H6" s="168">
        <f>Instructions!D11</f>
        <v>45747</v>
      </c>
      <c r="I6" s="123"/>
      <c r="J6" s="123"/>
      <c r="K6" s="28"/>
      <c r="L6" s="25"/>
      <c r="M6" s="33"/>
      <c r="N6"/>
      <c r="O6"/>
      <c r="P6"/>
      <c r="Q6"/>
      <c r="R6"/>
      <c r="S6" s="35"/>
      <c r="T6"/>
      <c r="U6" s="124" t="s">
        <v>120</v>
      </c>
    </row>
    <row r="7" spans="1:25" ht="33" customHeight="1">
      <c r="A7" s="125"/>
      <c r="B7" s="122" t="s">
        <v>18</v>
      </c>
      <c r="C7" s="122"/>
      <c r="D7" s="24"/>
      <c r="E7" s="24"/>
      <c r="F7" s="24"/>
      <c r="G7" s="24"/>
      <c r="H7" s="24"/>
      <c r="I7" s="24"/>
      <c r="J7" s="29"/>
      <c r="K7" s="29"/>
      <c r="L7" s="30"/>
      <c r="M7" s="36"/>
    </row>
    <row r="8" spans="1:25" ht="24.75" customHeight="1">
      <c r="A8" s="272" t="s">
        <v>19</v>
      </c>
      <c r="B8" s="268" t="s">
        <v>20</v>
      </c>
      <c r="C8" s="268"/>
      <c r="D8" s="268"/>
      <c r="E8" s="268"/>
      <c r="F8" s="268"/>
      <c r="G8" s="268"/>
      <c r="H8" s="269"/>
      <c r="I8" s="266" t="s">
        <v>21</v>
      </c>
      <c r="J8" s="267"/>
      <c r="K8" s="267"/>
      <c r="L8" s="267"/>
      <c r="M8" s="37"/>
      <c r="N8" s="279" t="s">
        <v>121</v>
      </c>
      <c r="O8" s="280"/>
      <c r="P8" s="280"/>
      <c r="Q8" s="280"/>
      <c r="R8" s="280"/>
      <c r="S8" s="280"/>
      <c r="U8" s="277" t="s">
        <v>122</v>
      </c>
    </row>
    <row r="9" spans="1:25" ht="56.25" customHeight="1">
      <c r="A9" s="273"/>
      <c r="B9" s="270"/>
      <c r="C9" s="270"/>
      <c r="D9" s="270"/>
      <c r="E9" s="270"/>
      <c r="F9" s="270"/>
      <c r="G9" s="270"/>
      <c r="H9" s="271"/>
      <c r="I9" s="66" t="s">
        <v>22</v>
      </c>
      <c r="J9" s="66" t="s">
        <v>23</v>
      </c>
      <c r="K9" s="67" t="s">
        <v>24</v>
      </c>
      <c r="L9" s="66" t="s">
        <v>25</v>
      </c>
      <c r="M9" s="37"/>
      <c r="N9" s="14" t="s">
        <v>123</v>
      </c>
      <c r="O9" s="14" t="s">
        <v>124</v>
      </c>
      <c r="P9" s="14" t="s">
        <v>125</v>
      </c>
      <c r="Q9" s="14" t="s">
        <v>126</v>
      </c>
      <c r="R9" s="14" t="s">
        <v>127</v>
      </c>
      <c r="S9" s="15" t="s">
        <v>128</v>
      </c>
      <c r="U9" s="278"/>
      <c r="Y9"/>
    </row>
    <row r="10" spans="1:25" ht="29.25" customHeight="1">
      <c r="A10" s="127" t="s">
        <v>49</v>
      </c>
      <c r="B10" s="100" t="s">
        <v>50</v>
      </c>
      <c r="C10" s="100"/>
      <c r="D10" s="100"/>
      <c r="E10" s="100"/>
      <c r="F10" s="100"/>
      <c r="G10" s="100"/>
      <c r="H10" s="100"/>
      <c r="I10" s="70">
        <v>185</v>
      </c>
      <c r="J10" s="70">
        <v>225</v>
      </c>
      <c r="K10" s="70">
        <v>205</v>
      </c>
      <c r="L10" s="70"/>
      <c r="M10" s="71"/>
      <c r="N10" s="73">
        <v>840</v>
      </c>
      <c r="O10" s="72">
        <f>N10/12*Instructions!H11</f>
        <v>630</v>
      </c>
      <c r="P10" s="73">
        <f>IF(Instructions!$H$11=3,'Quantitative Data'!I10,IF(Instructions!$H$11=6,'Quantitative Data'!I10+'Quantitative Data'!J10,IF(Instructions!$H$11=9,'Quantitative Data'!I10+'Quantitative Data'!J10+'Quantitative Data'!K10,IF(Instructions!$H$11=12,'Quantitative Data'!I10+'Quantitative Data'!J10+'Quantitative Data'!K10+'Quantitative Data'!L10,"FALSE"))))</f>
        <v>615</v>
      </c>
      <c r="Q10" s="72">
        <f>O10-P10</f>
        <v>15</v>
      </c>
      <c r="R10" s="119">
        <f>IF(Q10&lt;0,-Q10/O10,Q10/O10)</f>
        <v>2.3809523809523808E-2</v>
      </c>
      <c r="S10" s="74" t="str">
        <f>IF(Q10="","",IF(Q10&gt;0,"Below", IF(Q10&lt;0,"Above","Same")))</f>
        <v>Below</v>
      </c>
      <c r="T10" s="76"/>
      <c r="U10" s="120"/>
    </row>
    <row r="11" spans="1:25" ht="29.25" customHeight="1">
      <c r="A11" s="128" t="s">
        <v>49</v>
      </c>
      <c r="B11" s="98" t="s">
        <v>51</v>
      </c>
      <c r="C11" s="98"/>
      <c r="D11" s="98"/>
      <c r="E11" s="98"/>
      <c r="F11" s="98"/>
      <c r="G11" s="98"/>
      <c r="H11" s="98"/>
      <c r="I11" s="90">
        <v>677</v>
      </c>
      <c r="J11" s="90">
        <v>812</v>
      </c>
      <c r="K11" s="90">
        <v>705</v>
      </c>
      <c r="L11" s="90"/>
      <c r="M11" s="71"/>
      <c r="N11" s="73">
        <v>3360</v>
      </c>
      <c r="O11" s="72">
        <f>N11/12*Instructions!H11</f>
        <v>2520</v>
      </c>
      <c r="P11" s="73">
        <f>IF(Instructions!$H$11=3,'Quantitative Data'!I11,IF(Instructions!$H$11=6,'Quantitative Data'!I11+'Quantitative Data'!J11,IF(Instructions!$H$11=9,'Quantitative Data'!I11+'Quantitative Data'!J11+'Quantitative Data'!K11,IF(Instructions!$H$11=12,'Quantitative Data'!I11+'Quantitative Data'!J11+'Quantitative Data'!K11+'Quantitative Data'!L11,"FALSE"))))</f>
        <v>2194</v>
      </c>
      <c r="Q11" s="72">
        <f>O11-P11</f>
        <v>326</v>
      </c>
      <c r="R11" s="119">
        <f t="shared" ref="R11" si="0">IF(Q11&lt;0,-Q11/O11,Q11/O11)</f>
        <v>0.12936507936507938</v>
      </c>
      <c r="S11" s="74" t="str">
        <f>IF(Q11="","",IF(Q11&gt;0,"Below", IF(Q11&lt;0,"Above","Same")))</f>
        <v>Below</v>
      </c>
      <c r="T11" s="76"/>
      <c r="U11" s="121"/>
    </row>
    <row r="12" spans="1:25" ht="29.25" customHeight="1">
      <c r="A12" s="127" t="s">
        <v>49</v>
      </c>
      <c r="B12" s="100" t="s">
        <v>52</v>
      </c>
      <c r="C12" s="100"/>
      <c r="D12" s="100"/>
      <c r="E12" s="100"/>
      <c r="F12" s="100"/>
      <c r="G12" s="100"/>
      <c r="H12" s="100"/>
      <c r="I12" s="82">
        <v>1</v>
      </c>
      <c r="J12" s="82">
        <v>1</v>
      </c>
      <c r="K12" s="82">
        <v>1</v>
      </c>
      <c r="L12" s="82"/>
      <c r="M12" s="71"/>
      <c r="N12" s="79">
        <v>1</v>
      </c>
      <c r="O12" s="79">
        <v>1</v>
      </c>
      <c r="P12" s="83">
        <f>IF(Instructions!$H$11=3,'Quantitative Data'!I12,IF(Instructions!$H$11=6,'Quantitative Data'!J12,IF(Instructions!$H$11=9,'Quantitative Data'!K12,IF(Instructions!$H$11=12,'Quantitative Data'!L12,"ERROR"))))</f>
        <v>1</v>
      </c>
      <c r="Q12" s="83">
        <f t="shared" ref="Q12:Q14" si="1">O12-P12</f>
        <v>0</v>
      </c>
      <c r="R12" s="119"/>
      <c r="S12" s="74" t="str">
        <f t="shared" ref="S12:S14" si="2">IF(Q12="","",IF(Q12&gt;0,"Below", IF(Q12&lt;0,"Above","Same")))</f>
        <v>Same</v>
      </c>
      <c r="T12" s="76"/>
      <c r="U12" s="120"/>
    </row>
    <row r="13" spans="1:25" ht="29.25" customHeight="1">
      <c r="A13" s="128" t="s">
        <v>49</v>
      </c>
      <c r="B13" s="98" t="s">
        <v>53</v>
      </c>
      <c r="C13" s="98"/>
      <c r="D13" s="98"/>
      <c r="E13" s="98"/>
      <c r="F13" s="98"/>
      <c r="G13" s="98"/>
      <c r="H13" s="98"/>
      <c r="I13" s="84">
        <v>1</v>
      </c>
      <c r="J13" s="84">
        <v>0.96499999999999997</v>
      </c>
      <c r="K13" s="84">
        <v>0.96499999999999997</v>
      </c>
      <c r="L13" s="84"/>
      <c r="M13" s="71"/>
      <c r="N13" s="79">
        <v>1</v>
      </c>
      <c r="O13" s="79">
        <v>1</v>
      </c>
      <c r="P13" s="83">
        <f>IF(Instructions!$H$11=3,'Quantitative Data'!I13,IF(Instructions!$H$11=6,'Quantitative Data'!J13,IF(Instructions!$H$11=9,'Quantitative Data'!K13,IF(Instructions!$H$11=12,'Quantitative Data'!L13,"ERROR"))))</f>
        <v>0.96499999999999997</v>
      </c>
      <c r="Q13" s="83">
        <f t="shared" si="1"/>
        <v>3.5000000000000031E-2</v>
      </c>
      <c r="R13" s="119"/>
      <c r="S13" s="74" t="str">
        <f t="shared" si="2"/>
        <v>Below</v>
      </c>
      <c r="T13" s="76"/>
      <c r="U13" s="121"/>
    </row>
    <row r="14" spans="1:25" ht="29.25" customHeight="1">
      <c r="A14" s="127" t="s">
        <v>49</v>
      </c>
      <c r="B14" s="100" t="s">
        <v>54</v>
      </c>
      <c r="C14" s="100"/>
      <c r="D14" s="100"/>
      <c r="E14" s="100"/>
      <c r="F14" s="100"/>
      <c r="G14" s="100"/>
      <c r="H14" s="100"/>
      <c r="I14" s="82">
        <v>0.78700000000000003</v>
      </c>
      <c r="J14" s="82">
        <v>0.76300000000000001</v>
      </c>
      <c r="K14" s="82">
        <v>0.69899999999999995</v>
      </c>
      <c r="L14" s="82"/>
      <c r="M14" s="71"/>
      <c r="N14" s="79">
        <v>0.7</v>
      </c>
      <c r="O14" s="79">
        <v>0.7</v>
      </c>
      <c r="P14" s="83">
        <f>IF(Instructions!$H$11=3,'Quantitative Data'!I14,IF(Instructions!$H$11=6,'Quantitative Data'!J14,IF(Instructions!$H$11=9,'Quantitative Data'!K14,IF(Instructions!$H$11=12,'Quantitative Data'!L14,"ERROR"))))</f>
        <v>0.69899999999999995</v>
      </c>
      <c r="Q14" s="83">
        <f t="shared" si="1"/>
        <v>1.0000000000000009E-3</v>
      </c>
      <c r="R14" s="119"/>
      <c r="S14" s="74" t="str">
        <f t="shared" si="2"/>
        <v>Below</v>
      </c>
      <c r="T14" s="76"/>
      <c r="U14" s="120"/>
    </row>
    <row r="15" spans="1:25" ht="29.25" customHeight="1">
      <c r="A15" s="128" t="s">
        <v>49</v>
      </c>
      <c r="B15" s="247" t="s">
        <v>55</v>
      </c>
      <c r="C15" s="98"/>
      <c r="D15" s="98"/>
      <c r="E15" s="98"/>
      <c r="F15" s="98"/>
      <c r="G15" s="98"/>
      <c r="H15" s="98"/>
      <c r="I15" s="10"/>
      <c r="J15" s="10"/>
      <c r="K15" s="10"/>
      <c r="L15" s="10"/>
      <c r="M15" s="71"/>
      <c r="N15" s="73"/>
      <c r="O15" s="72"/>
      <c r="P15" s="73"/>
      <c r="Q15" s="73"/>
      <c r="R15" s="73"/>
      <c r="S15" s="74" t="str">
        <f t="shared" ref="S15:S40" si="3">IF(Q15="","",IF(Q15&lt;P15,"Below", IF(Q15&gt;P15,"Above","Same")))</f>
        <v/>
      </c>
      <c r="T15" s="76"/>
      <c r="U15" s="121"/>
    </row>
    <row r="16" spans="1:25" ht="29.25" customHeight="1">
      <c r="A16" s="127" t="s">
        <v>49</v>
      </c>
      <c r="B16" s="100"/>
      <c r="C16" s="100" t="s">
        <v>56</v>
      </c>
      <c r="D16" s="100"/>
      <c r="E16" s="100"/>
      <c r="F16" s="100"/>
      <c r="G16" s="100"/>
      <c r="H16" s="101"/>
      <c r="I16" s="82">
        <v>0.5</v>
      </c>
      <c r="J16" s="82">
        <v>0.58499999999999996</v>
      </c>
      <c r="K16" s="82">
        <v>0.59299999999999997</v>
      </c>
      <c r="L16" s="82"/>
      <c r="M16" s="71"/>
      <c r="N16" s="73"/>
      <c r="O16" s="72"/>
      <c r="P16" s="73"/>
      <c r="Q16" s="73"/>
      <c r="R16" s="73"/>
      <c r="S16" s="74" t="str">
        <f t="shared" si="3"/>
        <v/>
      </c>
      <c r="T16" s="76"/>
      <c r="U16" s="120"/>
    </row>
    <row r="17" spans="1:21" ht="29.25" customHeight="1">
      <c r="A17" s="128" t="s">
        <v>49</v>
      </c>
      <c r="B17" s="98"/>
      <c r="C17" s="98" t="s">
        <v>57</v>
      </c>
      <c r="D17" s="98"/>
      <c r="E17" s="98"/>
      <c r="F17" s="98"/>
      <c r="G17" s="98"/>
      <c r="H17" s="102" t="s">
        <v>129</v>
      </c>
      <c r="I17" s="84">
        <v>0.4</v>
      </c>
      <c r="J17" s="84">
        <v>0.30099999999999999</v>
      </c>
      <c r="K17" s="84">
        <v>0.28799999999999998</v>
      </c>
      <c r="L17" s="84"/>
      <c r="M17" s="71"/>
      <c r="N17" s="73"/>
      <c r="O17" s="72"/>
      <c r="P17" s="73"/>
      <c r="Q17" s="73"/>
      <c r="R17" s="73"/>
      <c r="S17" s="74" t="str">
        <f t="shared" si="3"/>
        <v/>
      </c>
      <c r="T17" s="76"/>
      <c r="U17" s="121"/>
    </row>
    <row r="18" spans="1:21" ht="29.25" customHeight="1">
      <c r="A18" s="127" t="s">
        <v>49</v>
      </c>
      <c r="B18" s="100"/>
      <c r="C18" s="100" t="s">
        <v>58</v>
      </c>
      <c r="D18" s="100"/>
      <c r="E18" s="100"/>
      <c r="F18" s="100"/>
      <c r="G18" s="100"/>
      <c r="H18" s="101"/>
      <c r="I18" s="82">
        <v>0.1</v>
      </c>
      <c r="J18" s="82">
        <v>0.114</v>
      </c>
      <c r="K18" s="82">
        <v>0.11899999999999999</v>
      </c>
      <c r="L18" s="82"/>
      <c r="M18" s="71"/>
      <c r="N18" s="73"/>
      <c r="O18" s="72"/>
      <c r="P18" s="73"/>
      <c r="Q18" s="73"/>
      <c r="R18" s="73"/>
      <c r="S18" s="74" t="str">
        <f t="shared" si="3"/>
        <v/>
      </c>
      <c r="T18" s="76"/>
      <c r="U18" s="120"/>
    </row>
    <row r="19" spans="1:21" ht="29.25" customHeight="1">
      <c r="A19" s="128" t="s">
        <v>26</v>
      </c>
      <c r="B19" s="98" t="s">
        <v>130</v>
      </c>
      <c r="C19" s="98"/>
      <c r="D19" s="98"/>
      <c r="E19" s="98"/>
      <c r="F19" s="98"/>
      <c r="G19" s="98"/>
      <c r="H19" s="98"/>
      <c r="I19" s="77">
        <v>202</v>
      </c>
      <c r="J19" s="77">
        <v>261</v>
      </c>
      <c r="K19" s="77">
        <v>240</v>
      </c>
      <c r="L19" s="77"/>
      <c r="M19" s="71"/>
      <c r="N19" s="73"/>
      <c r="O19" s="72"/>
      <c r="P19" s="73"/>
      <c r="Q19" s="73"/>
      <c r="R19" s="73"/>
      <c r="S19" s="74" t="str">
        <f t="shared" si="3"/>
        <v/>
      </c>
      <c r="T19" s="76"/>
      <c r="U19" s="121"/>
    </row>
    <row r="20" spans="1:21" ht="29.25" customHeight="1">
      <c r="A20" s="127" t="s">
        <v>26</v>
      </c>
      <c r="B20" s="100" t="s">
        <v>28</v>
      </c>
      <c r="C20" s="100"/>
      <c r="D20" s="100"/>
      <c r="E20" s="100"/>
      <c r="F20" s="100"/>
      <c r="G20" s="100"/>
      <c r="H20" s="100"/>
      <c r="I20" s="70">
        <v>164</v>
      </c>
      <c r="J20" s="70">
        <v>200</v>
      </c>
      <c r="K20" s="70">
        <v>198</v>
      </c>
      <c r="L20" s="70"/>
      <c r="M20" s="71"/>
      <c r="N20" s="73"/>
      <c r="O20" s="72"/>
      <c r="P20" s="73"/>
      <c r="Q20" s="73"/>
      <c r="R20" s="73"/>
      <c r="S20" s="74" t="str">
        <f t="shared" si="3"/>
        <v/>
      </c>
      <c r="T20" s="76"/>
      <c r="U20" s="120"/>
    </row>
    <row r="21" spans="1:21" ht="29.25" customHeight="1">
      <c r="A21" s="128" t="s">
        <v>26</v>
      </c>
      <c r="B21" s="98" t="s">
        <v>29</v>
      </c>
      <c r="C21" s="98"/>
      <c r="D21" s="98"/>
      <c r="E21" s="98"/>
      <c r="F21" s="98"/>
      <c r="G21" s="98"/>
      <c r="H21" s="98"/>
      <c r="I21" s="77">
        <v>236</v>
      </c>
      <c r="J21" s="77">
        <v>266</v>
      </c>
      <c r="K21" s="77">
        <v>245</v>
      </c>
      <c r="L21" s="77"/>
      <c r="M21" s="71"/>
      <c r="N21" s="73"/>
      <c r="O21" s="72"/>
      <c r="P21" s="73"/>
      <c r="Q21" s="73"/>
      <c r="R21" s="73"/>
      <c r="S21" s="74" t="str">
        <f t="shared" si="3"/>
        <v/>
      </c>
      <c r="T21" s="76"/>
      <c r="U21" s="121" t="s">
        <v>131</v>
      </c>
    </row>
    <row r="22" spans="1:21" ht="29.25" customHeight="1">
      <c r="A22" s="127" t="s">
        <v>26</v>
      </c>
      <c r="B22" s="100" t="s">
        <v>30</v>
      </c>
      <c r="C22" s="100"/>
      <c r="D22" s="100"/>
      <c r="E22" s="100"/>
      <c r="F22" s="100"/>
      <c r="G22" s="100"/>
      <c r="H22" s="100"/>
      <c r="I22" s="70">
        <v>16</v>
      </c>
      <c r="J22" s="70">
        <v>8</v>
      </c>
      <c r="K22" s="70">
        <v>11</v>
      </c>
      <c r="L22" s="70"/>
      <c r="M22" s="71"/>
      <c r="N22" s="73"/>
      <c r="O22" s="72"/>
      <c r="P22" s="73"/>
      <c r="Q22" s="73"/>
      <c r="R22" s="73"/>
      <c r="S22" s="74" t="str">
        <f t="shared" si="3"/>
        <v/>
      </c>
      <c r="T22" s="76"/>
      <c r="U22" s="120"/>
    </row>
    <row r="23" spans="1:21" ht="29.25" customHeight="1">
      <c r="A23" s="128" t="s">
        <v>26</v>
      </c>
      <c r="B23" s="98" t="s">
        <v>31</v>
      </c>
      <c r="C23" s="98"/>
      <c r="D23" s="98"/>
      <c r="E23" s="98"/>
      <c r="F23" s="98"/>
      <c r="G23" s="98"/>
      <c r="H23" s="98"/>
      <c r="I23" s="77">
        <v>0</v>
      </c>
      <c r="J23" s="77">
        <v>2</v>
      </c>
      <c r="K23" s="77">
        <v>5</v>
      </c>
      <c r="L23" s="77"/>
      <c r="M23" s="71"/>
      <c r="N23" s="73"/>
      <c r="O23" s="72"/>
      <c r="P23" s="73"/>
      <c r="Q23" s="73"/>
      <c r="R23" s="73"/>
      <c r="S23" s="74" t="str">
        <f t="shared" si="3"/>
        <v/>
      </c>
      <c r="T23" s="76"/>
      <c r="U23" s="121"/>
    </row>
    <row r="24" spans="1:21" ht="29.25" customHeight="1">
      <c r="A24" s="127" t="s">
        <v>26</v>
      </c>
      <c r="B24" s="100" t="s">
        <v>32</v>
      </c>
      <c r="C24" s="100"/>
      <c r="D24" s="100"/>
      <c r="E24" s="100"/>
      <c r="F24" s="100"/>
      <c r="G24" s="100"/>
      <c r="H24" s="100"/>
      <c r="I24" s="70">
        <v>4</v>
      </c>
      <c r="J24" s="70">
        <v>19</v>
      </c>
      <c r="K24" s="70">
        <v>12</v>
      </c>
      <c r="L24" s="70"/>
      <c r="M24" s="71"/>
      <c r="N24" s="73"/>
      <c r="O24" s="72"/>
      <c r="P24" s="73"/>
      <c r="Q24" s="73"/>
      <c r="R24" s="73"/>
      <c r="S24" s="74" t="str">
        <f t="shared" si="3"/>
        <v/>
      </c>
      <c r="T24" s="76"/>
      <c r="U24" s="120"/>
    </row>
    <row r="25" spans="1:21" ht="29.25" customHeight="1">
      <c r="A25" s="128" t="s">
        <v>26</v>
      </c>
      <c r="B25" s="98" t="s">
        <v>33</v>
      </c>
      <c r="C25" s="98"/>
      <c r="D25" s="98"/>
      <c r="E25" s="98"/>
      <c r="F25" s="98"/>
      <c r="G25" s="98"/>
      <c r="H25" s="98"/>
      <c r="I25" s="77">
        <v>0</v>
      </c>
      <c r="J25" s="77">
        <v>0</v>
      </c>
      <c r="K25" s="77">
        <v>4</v>
      </c>
      <c r="L25" s="77"/>
      <c r="M25" s="71"/>
      <c r="N25" s="73"/>
      <c r="O25" s="72"/>
      <c r="P25" s="73"/>
      <c r="Q25" s="73"/>
      <c r="R25" s="73"/>
      <c r="S25" s="74" t="str">
        <f t="shared" si="3"/>
        <v/>
      </c>
      <c r="T25" s="76"/>
      <c r="U25" s="121"/>
    </row>
    <row r="26" spans="1:21" ht="29.25" customHeight="1">
      <c r="A26" s="127" t="s">
        <v>26</v>
      </c>
      <c r="B26" s="100" t="s">
        <v>34</v>
      </c>
      <c r="C26" s="100"/>
      <c r="D26" s="100"/>
      <c r="E26" s="100"/>
      <c r="F26" s="100"/>
      <c r="G26" s="100"/>
      <c r="H26" s="100"/>
      <c r="I26" s="70">
        <v>12</v>
      </c>
      <c r="J26" s="70">
        <v>26</v>
      </c>
      <c r="K26" s="70">
        <v>22</v>
      </c>
      <c r="L26" s="70"/>
      <c r="M26" s="71"/>
      <c r="N26" s="73"/>
      <c r="O26" s="72"/>
      <c r="P26" s="73"/>
      <c r="Q26" s="73"/>
      <c r="R26" s="73"/>
      <c r="S26" s="74" t="str">
        <f t="shared" si="3"/>
        <v/>
      </c>
      <c r="T26" s="76"/>
      <c r="U26" s="120"/>
    </row>
    <row r="27" spans="1:21" ht="29.25" customHeight="1">
      <c r="A27" s="128" t="s">
        <v>26</v>
      </c>
      <c r="B27" s="98" t="s">
        <v>35</v>
      </c>
      <c r="C27" s="98"/>
      <c r="D27" s="98"/>
      <c r="E27" s="98"/>
      <c r="F27" s="98"/>
      <c r="G27" s="98"/>
      <c r="H27" s="98"/>
      <c r="I27" s="77">
        <v>0</v>
      </c>
      <c r="J27" s="77">
        <v>2</v>
      </c>
      <c r="K27" s="77">
        <v>2</v>
      </c>
      <c r="L27" s="77"/>
      <c r="M27" s="71"/>
      <c r="N27" s="73"/>
      <c r="O27" s="72"/>
      <c r="P27" s="73"/>
      <c r="Q27" s="73"/>
      <c r="R27" s="73"/>
      <c r="S27" s="74" t="str">
        <f t="shared" si="3"/>
        <v/>
      </c>
      <c r="T27" s="76"/>
      <c r="U27" s="121"/>
    </row>
    <row r="28" spans="1:21" ht="29.25" customHeight="1">
      <c r="A28" s="127" t="s">
        <v>26</v>
      </c>
      <c r="B28" s="100" t="s">
        <v>36</v>
      </c>
      <c r="C28" s="100"/>
      <c r="D28" s="100"/>
      <c r="E28" s="100"/>
      <c r="F28" s="100"/>
      <c r="G28" s="100"/>
      <c r="H28" s="101"/>
      <c r="I28" s="70">
        <v>685</v>
      </c>
      <c r="J28" s="70">
        <v>823</v>
      </c>
      <c r="K28" s="70">
        <v>740</v>
      </c>
      <c r="L28" s="70"/>
      <c r="M28" s="71"/>
      <c r="N28" s="73"/>
      <c r="O28" s="72"/>
      <c r="P28" s="73"/>
      <c r="Q28" s="73"/>
      <c r="R28" s="73"/>
      <c r="S28" s="74" t="str">
        <f t="shared" si="3"/>
        <v/>
      </c>
      <c r="T28" s="76"/>
      <c r="U28" s="120"/>
    </row>
    <row r="29" spans="1:21" ht="29.25" customHeight="1">
      <c r="A29" s="128" t="s">
        <v>26</v>
      </c>
      <c r="B29" s="98" t="s">
        <v>37</v>
      </c>
      <c r="C29" s="98"/>
      <c r="D29" s="98"/>
      <c r="E29" s="98"/>
      <c r="F29" s="98"/>
      <c r="G29" s="98"/>
      <c r="H29" s="98"/>
      <c r="I29" s="77"/>
      <c r="J29" s="77"/>
      <c r="K29" s="77"/>
      <c r="L29" s="77"/>
      <c r="M29" s="71"/>
      <c r="N29" s="73"/>
      <c r="O29" s="72"/>
      <c r="P29" s="73"/>
      <c r="Q29" s="73"/>
      <c r="R29" s="73"/>
      <c r="S29" s="74" t="str">
        <f t="shared" si="3"/>
        <v/>
      </c>
      <c r="T29" s="76"/>
      <c r="U29" s="121"/>
    </row>
    <row r="30" spans="1:21" ht="29.25" customHeight="1">
      <c r="A30" s="127" t="s">
        <v>26</v>
      </c>
      <c r="B30" s="100"/>
      <c r="C30" s="100" t="s">
        <v>38</v>
      </c>
      <c r="D30" s="100"/>
      <c r="E30" s="100"/>
      <c r="F30" s="100"/>
      <c r="G30" s="100"/>
      <c r="H30" s="101"/>
      <c r="I30" s="70">
        <v>1</v>
      </c>
      <c r="J30" s="70">
        <v>0</v>
      </c>
      <c r="K30" s="70">
        <v>1</v>
      </c>
      <c r="L30" s="70"/>
      <c r="M30" s="71"/>
      <c r="N30" s="73"/>
      <c r="O30" s="72"/>
      <c r="P30" s="73"/>
      <c r="Q30" s="73"/>
      <c r="R30" s="73"/>
      <c r="S30" s="74" t="str">
        <f t="shared" si="3"/>
        <v/>
      </c>
      <c r="T30" s="76"/>
      <c r="U30" s="120"/>
    </row>
    <row r="31" spans="1:21" ht="29.25" customHeight="1">
      <c r="A31" s="128" t="s">
        <v>26</v>
      </c>
      <c r="B31" s="98"/>
      <c r="C31" s="98" t="s">
        <v>39</v>
      </c>
      <c r="D31" s="98"/>
      <c r="E31" s="98"/>
      <c r="F31" s="98"/>
      <c r="G31" s="98"/>
      <c r="H31" s="102"/>
      <c r="I31" s="77">
        <v>3</v>
      </c>
      <c r="J31" s="77">
        <v>4</v>
      </c>
      <c r="K31" s="77">
        <v>4</v>
      </c>
      <c r="L31" s="77"/>
      <c r="M31" s="71"/>
      <c r="N31" s="73"/>
      <c r="O31" s="72"/>
      <c r="P31" s="73"/>
      <c r="Q31" s="73"/>
      <c r="R31" s="73"/>
      <c r="S31" s="74" t="str">
        <f t="shared" si="3"/>
        <v/>
      </c>
      <c r="T31" s="76"/>
      <c r="U31" s="121"/>
    </row>
    <row r="32" spans="1:21" ht="29.25" customHeight="1">
      <c r="A32" s="127" t="s">
        <v>26</v>
      </c>
      <c r="B32" s="100"/>
      <c r="C32" s="100" t="s">
        <v>40</v>
      </c>
      <c r="D32" s="100"/>
      <c r="E32" s="100"/>
      <c r="F32" s="100"/>
      <c r="G32" s="100"/>
      <c r="H32" s="101"/>
      <c r="I32" s="70">
        <v>1</v>
      </c>
      <c r="J32" s="70">
        <v>1</v>
      </c>
      <c r="K32" s="70">
        <v>0</v>
      </c>
      <c r="L32" s="70"/>
      <c r="M32" s="71"/>
      <c r="N32" s="73"/>
      <c r="O32" s="72"/>
      <c r="P32" s="73"/>
      <c r="Q32" s="73"/>
      <c r="R32" s="73"/>
      <c r="S32" s="74" t="str">
        <f t="shared" si="3"/>
        <v/>
      </c>
      <c r="T32" s="76"/>
      <c r="U32" s="120"/>
    </row>
    <row r="33" spans="1:21" ht="29.25" customHeight="1">
      <c r="A33" s="128" t="s">
        <v>26</v>
      </c>
      <c r="B33" s="98" t="s">
        <v>41</v>
      </c>
      <c r="C33" s="98"/>
      <c r="D33" s="98"/>
      <c r="E33" s="98"/>
      <c r="F33" s="98"/>
      <c r="G33" s="98"/>
      <c r="H33" s="102"/>
      <c r="I33" s="77">
        <v>36</v>
      </c>
      <c r="J33" s="77">
        <v>44</v>
      </c>
      <c r="K33" s="77">
        <v>15</v>
      </c>
      <c r="L33" s="77"/>
      <c r="M33" s="71"/>
      <c r="N33" s="73"/>
      <c r="O33" s="72"/>
      <c r="P33" s="73"/>
      <c r="Q33" s="73"/>
      <c r="R33" s="73"/>
      <c r="S33" s="74" t="str">
        <f t="shared" si="3"/>
        <v/>
      </c>
      <c r="T33" s="76"/>
      <c r="U33" s="121"/>
    </row>
    <row r="34" spans="1:21" ht="29.25" customHeight="1">
      <c r="A34" s="127" t="s">
        <v>26</v>
      </c>
      <c r="B34" s="100" t="s">
        <v>42</v>
      </c>
      <c r="C34" s="100"/>
      <c r="D34" s="100"/>
      <c r="E34" s="100"/>
      <c r="F34" s="100"/>
      <c r="G34" s="100"/>
      <c r="H34" s="101"/>
      <c r="I34" s="70">
        <v>10</v>
      </c>
      <c r="J34" s="70">
        <v>25</v>
      </c>
      <c r="K34" s="70">
        <v>4</v>
      </c>
      <c r="L34" s="70"/>
      <c r="M34" s="71"/>
      <c r="N34" s="73"/>
      <c r="O34" s="72"/>
      <c r="P34" s="73"/>
      <c r="Q34" s="73"/>
      <c r="R34" s="73"/>
      <c r="S34" s="74" t="str">
        <f t="shared" si="3"/>
        <v/>
      </c>
      <c r="T34" s="76"/>
      <c r="U34" s="120"/>
    </row>
    <row r="35" spans="1:21" ht="29.25" customHeight="1">
      <c r="A35" s="128" t="s">
        <v>26</v>
      </c>
      <c r="B35" s="98" t="s">
        <v>43</v>
      </c>
      <c r="C35" s="98"/>
      <c r="D35" s="98"/>
      <c r="E35" s="98"/>
      <c r="F35" s="98"/>
      <c r="G35" s="98"/>
      <c r="H35" s="102"/>
      <c r="I35" s="10">
        <v>8</v>
      </c>
      <c r="J35" s="10">
        <v>10</v>
      </c>
      <c r="K35" s="10">
        <v>11</v>
      </c>
      <c r="L35" s="10"/>
      <c r="M35" s="71"/>
      <c r="N35" s="73"/>
      <c r="O35" s="72"/>
      <c r="P35" s="73"/>
      <c r="Q35" s="73"/>
      <c r="R35" s="73"/>
      <c r="S35" s="74" t="str">
        <f t="shared" si="3"/>
        <v/>
      </c>
      <c r="T35" s="76"/>
      <c r="U35" s="121"/>
    </row>
    <row r="36" spans="1:21" ht="29.25" customHeight="1">
      <c r="A36" s="127" t="s">
        <v>26</v>
      </c>
      <c r="B36" s="100" t="s">
        <v>44</v>
      </c>
      <c r="C36" s="100"/>
      <c r="D36" s="100"/>
      <c r="E36" s="100"/>
      <c r="F36" s="100"/>
      <c r="G36" s="100"/>
      <c r="H36" s="100"/>
      <c r="I36" s="70">
        <v>16</v>
      </c>
      <c r="J36" s="70">
        <v>13</v>
      </c>
      <c r="K36" s="70">
        <v>10</v>
      </c>
      <c r="L36" s="70"/>
      <c r="M36" s="71"/>
      <c r="N36" s="73"/>
      <c r="O36" s="72"/>
      <c r="P36" s="73"/>
      <c r="Q36" s="73"/>
      <c r="R36" s="73"/>
      <c r="S36" s="74" t="str">
        <f t="shared" si="3"/>
        <v/>
      </c>
      <c r="T36" s="76"/>
      <c r="U36" s="120"/>
    </row>
    <row r="37" spans="1:21" ht="29.25" customHeight="1">
      <c r="A37" s="128" t="s">
        <v>26</v>
      </c>
      <c r="B37" s="98" t="s">
        <v>45</v>
      </c>
      <c r="C37" s="98"/>
      <c r="D37" s="98"/>
      <c r="E37" s="98"/>
      <c r="F37" s="98"/>
      <c r="G37" s="98"/>
      <c r="H37" s="98"/>
      <c r="I37" s="10">
        <v>1</v>
      </c>
      <c r="J37" s="10">
        <v>0</v>
      </c>
      <c r="K37" s="10">
        <v>0</v>
      </c>
      <c r="L37" s="10"/>
      <c r="M37" s="71"/>
      <c r="N37" s="73"/>
      <c r="O37" s="72"/>
      <c r="P37" s="73"/>
      <c r="Q37" s="73"/>
      <c r="R37" s="73"/>
      <c r="S37" s="74" t="str">
        <f t="shared" si="3"/>
        <v/>
      </c>
      <c r="T37" s="76"/>
      <c r="U37" s="121"/>
    </row>
    <row r="38" spans="1:21" ht="29.25" customHeight="1">
      <c r="A38" s="127" t="s">
        <v>26</v>
      </c>
      <c r="B38" s="100" t="s">
        <v>46</v>
      </c>
      <c r="C38" s="100"/>
      <c r="D38" s="100"/>
      <c r="E38" s="100"/>
      <c r="F38" s="100"/>
      <c r="G38" s="100"/>
      <c r="H38" s="100"/>
      <c r="I38" s="82">
        <v>0.75</v>
      </c>
      <c r="J38" s="82">
        <v>0.63500000000000001</v>
      </c>
      <c r="K38" s="82">
        <v>0.68400000000000005</v>
      </c>
      <c r="L38" s="82"/>
      <c r="M38" s="71"/>
      <c r="N38" s="73"/>
      <c r="O38" s="72"/>
      <c r="P38" s="73"/>
      <c r="Q38" s="73"/>
      <c r="R38" s="73"/>
      <c r="S38" s="74" t="str">
        <f t="shared" si="3"/>
        <v/>
      </c>
      <c r="T38" s="76"/>
      <c r="U38" s="120"/>
    </row>
    <row r="39" spans="1:21" ht="29.25" customHeight="1">
      <c r="A39" s="128" t="s">
        <v>26</v>
      </c>
      <c r="B39" s="98" t="s">
        <v>47</v>
      </c>
      <c r="C39" s="98"/>
      <c r="D39" s="98"/>
      <c r="E39" s="98"/>
      <c r="F39" s="98"/>
      <c r="G39" s="98"/>
      <c r="H39" s="98"/>
      <c r="I39" s="84">
        <v>0.93600000000000005</v>
      </c>
      <c r="J39" s="84">
        <v>0.94099999999999995</v>
      </c>
      <c r="K39" s="84">
        <v>0.97</v>
      </c>
      <c r="L39" s="84"/>
      <c r="M39" s="71"/>
      <c r="N39" s="73"/>
      <c r="O39" s="72"/>
      <c r="P39" s="73"/>
      <c r="Q39" s="73"/>
      <c r="R39" s="73"/>
      <c r="S39" s="74" t="str">
        <f t="shared" si="3"/>
        <v/>
      </c>
      <c r="T39" s="76"/>
      <c r="U39" s="121"/>
    </row>
    <row r="40" spans="1:21" ht="29.25" customHeight="1">
      <c r="A40" s="127" t="s">
        <v>26</v>
      </c>
      <c r="B40" s="100" t="s">
        <v>48</v>
      </c>
      <c r="C40" s="100"/>
      <c r="D40" s="100"/>
      <c r="E40" s="100"/>
      <c r="F40" s="100"/>
      <c r="G40" s="100"/>
      <c r="H40" s="100"/>
      <c r="I40" s="82">
        <v>0.55000000000000004</v>
      </c>
      <c r="J40" s="82">
        <v>0.6</v>
      </c>
      <c r="K40" s="82">
        <v>0.62</v>
      </c>
      <c r="L40" s="82"/>
      <c r="M40" s="71"/>
      <c r="N40" s="73"/>
      <c r="O40" s="72"/>
      <c r="P40" s="73"/>
      <c r="Q40" s="73"/>
      <c r="R40" s="73"/>
      <c r="S40" s="74" t="str">
        <f t="shared" si="3"/>
        <v/>
      </c>
      <c r="T40" s="76"/>
      <c r="U40" s="120"/>
    </row>
  </sheetData>
  <sheetProtection formatRows="0"/>
  <mergeCells count="5">
    <mergeCell ref="A8:A9"/>
    <mergeCell ref="B8:H9"/>
    <mergeCell ref="I8:L8"/>
    <mergeCell ref="U8:U9"/>
    <mergeCell ref="N8:S8"/>
  </mergeCells>
  <conditionalFormatting sqref="N10:S40">
    <cfRule type="expression" dxfId="47" priority="12">
      <formula>MOD(ROW(),2)=1</formula>
    </cfRule>
  </conditionalFormatting>
  <conditionalFormatting sqref="U10:U11">
    <cfRule type="expression" dxfId="46" priority="8">
      <formula>R10&gt;0.1</formula>
    </cfRule>
  </conditionalFormatting>
  <conditionalFormatting sqref="U12:U13">
    <cfRule type="expression" dxfId="45" priority="7">
      <formula>P12&lt;1</formula>
    </cfRule>
  </conditionalFormatting>
  <conditionalFormatting sqref="U14">
    <cfRule type="expression" dxfId="44" priority="6">
      <formula>P14&lt;0.7</formula>
    </cfRule>
  </conditionalFormatting>
  <pageMargins left="0.23622047244094491" right="0.23622047244094491" top="0.74803149606299213" bottom="0.74803149606299213" header="0.31496062992125984" footer="0.31496062992125984"/>
  <pageSetup paperSize="8" orientation="landscape" r:id="rId1"/>
  <headerFooter>
    <oddHeader xml:space="preserve">&amp;C&amp;"-,Bold"&amp;18EXAMPLE ONLY </oddHeader>
    <oddFooter xml:space="preserve">&amp;C&amp;"-,Bold"&amp;18EXAMPLE ONLY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DEBB-12F2-477D-8052-32A90B282463}">
  <sheetPr>
    <tabColor theme="5"/>
  </sheetPr>
  <dimension ref="A1:V205"/>
  <sheetViews>
    <sheetView workbookViewId="0">
      <selection activeCell="O9" sqref="O9"/>
    </sheetView>
  </sheetViews>
  <sheetFormatPr defaultRowHeight="14.45"/>
  <cols>
    <col min="1" max="1" width="28.28515625" bestFit="1" customWidth="1"/>
    <col min="2" max="2" width="14" bestFit="1" customWidth="1"/>
    <col min="3" max="3" width="16.5703125" bestFit="1" customWidth="1"/>
    <col min="4" max="4" width="24.140625" bestFit="1" customWidth="1"/>
    <col min="5" max="5" width="25.5703125" bestFit="1" customWidth="1"/>
    <col min="6" max="6" width="37.7109375" bestFit="1" customWidth="1"/>
    <col min="7" max="7" width="22.28515625" bestFit="1" customWidth="1"/>
    <col min="8" max="8" width="27.85546875" bestFit="1" customWidth="1"/>
    <col min="9" max="11" width="27.85546875" customWidth="1"/>
    <col min="12" max="12" width="58" style="105" customWidth="1"/>
    <col min="13" max="13" width="125.7109375" bestFit="1" customWidth="1"/>
    <col min="14" max="14" width="44.85546875" bestFit="1" customWidth="1"/>
    <col min="15" max="15" width="27.28515625" bestFit="1" customWidth="1"/>
    <col min="16" max="16" width="14.7109375" bestFit="1" customWidth="1"/>
    <col min="17" max="17" width="13.28515625" bestFit="1" customWidth="1"/>
    <col min="18" max="18" width="33.28515625" bestFit="1" customWidth="1"/>
    <col min="19" max="19" width="38.28515625" bestFit="1" customWidth="1"/>
    <col min="20" max="20" width="27.85546875" bestFit="1" customWidth="1"/>
    <col min="21" max="21" width="30.140625" bestFit="1" customWidth="1"/>
    <col min="22" max="22" width="36.42578125" bestFit="1" customWidth="1"/>
  </cols>
  <sheetData>
    <row r="1" spans="1:22" s="1" customFormat="1">
      <c r="A1" s="1" t="s">
        <v>132</v>
      </c>
      <c r="B1" s="1" t="s">
        <v>133</v>
      </c>
      <c r="C1" s="1" t="s">
        <v>134</v>
      </c>
      <c r="D1" s="1" t="s">
        <v>135</v>
      </c>
      <c r="E1" s="1" t="s">
        <v>136</v>
      </c>
      <c r="F1" s="1" t="s">
        <v>137</v>
      </c>
      <c r="G1" s="1" t="s">
        <v>138</v>
      </c>
      <c r="H1" s="1" t="s">
        <v>139</v>
      </c>
      <c r="I1" s="1" t="s">
        <v>140</v>
      </c>
      <c r="J1" s="1" t="s">
        <v>141</v>
      </c>
      <c r="K1" s="1" t="s">
        <v>142</v>
      </c>
      <c r="L1" s="103" t="s">
        <v>143</v>
      </c>
      <c r="M1" s="1" t="s">
        <v>144</v>
      </c>
      <c r="N1" s="1" t="s">
        <v>145</v>
      </c>
      <c r="O1" s="1" t="s">
        <v>146</v>
      </c>
      <c r="P1" s="1" t="s">
        <v>147</v>
      </c>
      <c r="Q1" s="1" t="s">
        <v>148</v>
      </c>
      <c r="R1" s="1" t="s">
        <v>149</v>
      </c>
      <c r="S1" s="1" t="s">
        <v>150</v>
      </c>
      <c r="T1" s="1" t="s">
        <v>151</v>
      </c>
      <c r="U1" s="111" t="s">
        <v>152</v>
      </c>
      <c r="V1" s="111" t="s">
        <v>153</v>
      </c>
    </row>
    <row r="2" spans="1:22">
      <c r="A2" t="str">
        <f>'Qtr Report - Quantitative (NEW)'!$A$2</f>
        <v>Quarterly Performance Report</v>
      </c>
      <c r="B2">
        <f>Instructions!$H$11</f>
        <v>9</v>
      </c>
      <c r="C2" s="94">
        <f>Instructions!$D$11</f>
        <v>45747</v>
      </c>
      <c r="D2">
        <f>Instructions!$C$3</f>
        <v>1.1000000000000001</v>
      </c>
      <c r="E2" t="str">
        <f>'Qtr Report - Quantitative (NEW)'!$D$3</f>
        <v>Amazing Health Factory Pty Ltd</v>
      </c>
      <c r="F2" t="str">
        <f>'Qtr Report - Quantitative (NEW)'!$D$5</f>
        <v>Low Intensity Mental Health Services</v>
      </c>
      <c r="G2" t="str">
        <f>'Qtr Report - Quantitative (NEW)'!$D$4</f>
        <v>333-2B-3</v>
      </c>
      <c r="H2" s="95">
        <f>ROW('Qtr Report - Quantitative (NEW)'!$A$10)</f>
        <v>10</v>
      </c>
      <c r="I2">
        <v>1</v>
      </c>
      <c r="J2" t="str">
        <f>'Qtr Report - Quantitative (NEW)'!$A$7</f>
        <v>Quantitative Information</v>
      </c>
      <c r="K2" t="str" cm="1">
        <f t="array" aca="1" ref="K2" ca="1">INDIRECT(ADDRESS((H2),1,1,1,"Qtr Report - Quantitative (NEW)"))</f>
        <v>All PHN Service Provision</v>
      </c>
      <c r="L2" s="104" t="str" cm="1">
        <f t="array" aca="1" ref="L2" ca="1">INDIRECT(ADDRESS((H2),2,1,1,"Qtr Report - Quantitative (NEW)"))</f>
        <v>2438754875023498509248 Number of referrals received into the service</v>
      </c>
      <c r="M2" t="str">
        <f ca="1">IF(K2=0,"",IF(L2=0,M1,L2))</f>
        <v>2438754875023498509248 Number of referrals received into the service</v>
      </c>
      <c r="N2" t="str" cm="1">
        <f t="array" aca="1" ref="N2" ca="1">IF(L2=0,IF(M2="","",INDIRECT(ADDRESS((H2),3,1,1,"Qtr Report - Quantitative (NEW)"))),IF(RIGHT(M2)=":","","Total"))</f>
        <v>Total</v>
      </c>
      <c r="O2" t="str">
        <f ca="1">IF(OR(M2="",N2=""),"Messy","Tidy")</f>
        <v>Tidy</v>
      </c>
      <c r="P2" t="str" cm="1">
        <f t="array" aca="1" ref="P2" ca="1">IF(H2=10,INDIRECT(ADDRESS((H2-1),(I2+8),1,1,"Qtr Report - Quantitative (NEW)")),P1)</f>
        <v>Q1 
(Jul-Sep)</v>
      </c>
      <c r="Q2" s="96" cm="1">
        <f t="array" aca="1" ref="Q2" ca="1">INDIRECT(ADDRESS(H2,(I2+8),1,1,"Qtr Report - Quantitative (NEW)"))</f>
        <v>5</v>
      </c>
      <c r="R2" t="str">
        <f>IF('Qtr Report - Targets'!J10=0,"",'Qtr Report - Targets'!J10)</f>
        <v>Cumulative</v>
      </c>
      <c r="S2" t="str">
        <f>IF(R2="","",'Qtr Report - Targets'!K10)</f>
        <v>Annual</v>
      </c>
      <c r="T2">
        <f>IF(S2="","",'Qtr Report - Targets'!O10)</f>
        <v>90000</v>
      </c>
      <c r="U2" s="106">
        <f>IF(R2="","",IF(R2="Cumulative",T2/4,T2))</f>
        <v>22500</v>
      </c>
      <c r="V2" s="106">
        <f>IF(R2="","",IF(R2="Cumulative",T2/(5-I2),""))</f>
        <v>22500</v>
      </c>
    </row>
    <row r="3" spans="1:22">
      <c r="A3" t="str">
        <f>'Qtr Report - Quantitative (NEW)'!$A$2</f>
        <v>Quarterly Performance Report</v>
      </c>
      <c r="B3">
        <f>Instructions!$H$11</f>
        <v>9</v>
      </c>
      <c r="C3" s="94">
        <f>Instructions!$D$11</f>
        <v>45747</v>
      </c>
      <c r="D3">
        <f>Instructions!$C$3</f>
        <v>1.1000000000000001</v>
      </c>
      <c r="E3" t="str">
        <f>'Qtr Report - Quantitative (NEW)'!$D$3</f>
        <v>Amazing Health Factory Pty Ltd</v>
      </c>
      <c r="F3" t="str">
        <f>'Qtr Report - Quantitative (NEW)'!$D$5</f>
        <v>Low Intensity Mental Health Services</v>
      </c>
      <c r="G3" t="str">
        <f>'Qtr Report - Quantitative (NEW)'!$D$4</f>
        <v>333-2B-3</v>
      </c>
      <c r="H3">
        <f>H2+1</f>
        <v>11</v>
      </c>
      <c r="I3">
        <v>1</v>
      </c>
      <c r="J3" t="str">
        <f>'Qtr Report - Quantitative (NEW)'!$A$7</f>
        <v>Quantitative Information</v>
      </c>
      <c r="K3" t="str" cm="1">
        <f t="array" aca="1" ref="K3" ca="1">INDIRECT(ADDRESS((H3),1,1,1,"Qtr Report - Quantitative (NEW)"))</f>
        <v>All PHN Service Provision</v>
      </c>
      <c r="L3" s="104" t="str" cm="1">
        <f t="array" aca="1" ref="L3" ca="1">INDIRECT(ADDRESS((H3),2,1,1,"Qtr Report - Quantitative (NEW)"))</f>
        <v>Number of new referrals accepted into the service for the first time</v>
      </c>
      <c r="M3" t="str">
        <f t="shared" ref="M3:M66" ca="1" si="0">IF(K3=0,"",IF(L3=0,M2,L3))</f>
        <v>Number of new referrals accepted into the service for the first time</v>
      </c>
      <c r="N3" t="str" cm="1">
        <f t="array" aca="1" ref="N3" ca="1">IF(L3=0,IF(M3="","",INDIRECT(ADDRESS((H3),3,1,1,"Qtr Report - Quantitative (NEW)"))),IF(RIGHT(M3)=":","","Total"))</f>
        <v>Total</v>
      </c>
      <c r="O3" t="str">
        <f t="shared" ref="O3:O66" ca="1" si="1">IF(OR(M3="",N3=""),"Messy","Tidy")</f>
        <v>Tidy</v>
      </c>
      <c r="P3" t="str" cm="1">
        <f t="array" aca="1" ref="P3" ca="1">IF(H3=10,INDIRECT(ADDRESS((H3-1),(I3+8),1,1,"Qtr Report - Quantitative (NEW)")),P2)</f>
        <v>Q1 
(Jul-Sep)</v>
      </c>
      <c r="Q3" s="96" cm="1">
        <f t="array" aca="1" ref="Q3" ca="1">INDIRECT(ADDRESS(H3,(I3+8),1,1,"Qtr Report - Quantitative (NEW)"))</f>
        <v>6</v>
      </c>
      <c r="R3" t="str">
        <f>IF('Qtr Report - Targets'!J11=0,"",'Qtr Report - Targets'!J11)</f>
        <v>Cumulative</v>
      </c>
      <c r="S3" t="str">
        <f>IF(R3="","",'Qtr Report - Targets'!K11)</f>
        <v>Annual</v>
      </c>
      <c r="T3">
        <f>IF(S3="","",'Qtr Report - Targets'!O11)</f>
        <v>45000</v>
      </c>
      <c r="U3" s="106">
        <f t="shared" ref="U3:U66" si="2">IF(R3="","",IF(R3="Cumulative",T3/4,T3))</f>
        <v>11250</v>
      </c>
      <c r="V3" s="106">
        <f t="shared" ref="V3:V66" si="3">IF(R3="","",IF(R3="Cumulative",T3/(5-I3),""))</f>
        <v>11250</v>
      </c>
    </row>
    <row r="4" spans="1:22">
      <c r="A4" t="str">
        <f>'Qtr Report - Quantitative (NEW)'!$A$2</f>
        <v>Quarterly Performance Report</v>
      </c>
      <c r="B4">
        <f>Instructions!$H$11</f>
        <v>9</v>
      </c>
      <c r="C4" s="94">
        <f>Instructions!$D$11</f>
        <v>45747</v>
      </c>
      <c r="D4">
        <f>Instructions!$C$3</f>
        <v>1.1000000000000001</v>
      </c>
      <c r="E4" t="str">
        <f>'Qtr Report - Quantitative (NEW)'!$D$3</f>
        <v>Amazing Health Factory Pty Ltd</v>
      </c>
      <c r="F4" t="str">
        <f>'Qtr Report - Quantitative (NEW)'!$D$5</f>
        <v>Low Intensity Mental Health Services</v>
      </c>
      <c r="G4" t="str">
        <f>'Qtr Report - Quantitative (NEW)'!$D$4</f>
        <v>333-2B-3</v>
      </c>
      <c r="H4">
        <f t="shared" ref="H4:H67" si="4">H3+1</f>
        <v>12</v>
      </c>
      <c r="I4">
        <v>1</v>
      </c>
      <c r="J4" t="str">
        <f>'Qtr Report - Quantitative (NEW)'!$A$7</f>
        <v>Quantitative Information</v>
      </c>
      <c r="K4" t="str" cm="1">
        <f t="array" aca="1" ref="K4" ca="1">INDIRECT(ADDRESS((H4),1,1,1,"Qtr Report - Quantitative (NEW)"))</f>
        <v>All PHN Service Provision</v>
      </c>
      <c r="L4" s="104" t="str" cm="1">
        <f t="array" aca="1" ref="L4" ca="1">INDIRECT(ADDRESS((H4),2,1,1,"Qtr Report - Quantitative (NEW)"))</f>
        <v xml:space="preserve">Number of clients who received a service </v>
      </c>
      <c r="M4" t="str">
        <f t="shared" ca="1" si="0"/>
        <v xml:space="preserve">Number of clients who received a service </v>
      </c>
      <c r="N4" t="str" cm="1">
        <f t="array" aca="1" ref="N4" ca="1">IF(L4=0,IF(M4="","",INDIRECT(ADDRESS((H4),3,1,1,"Qtr Report - Quantitative (NEW)"))),IF(RIGHT(M4)=":","","Total"))</f>
        <v>Total</v>
      </c>
      <c r="O4" t="str">
        <f t="shared" ca="1" si="1"/>
        <v>Tidy</v>
      </c>
      <c r="P4" t="str" cm="1">
        <f t="array" aca="1" ref="P4" ca="1">IF(H4=10,INDIRECT(ADDRESS((H4-1),(I4+8),1,1,"Qtr Report - Quantitative (NEW)")),P3)</f>
        <v>Q1 
(Jul-Sep)</v>
      </c>
      <c r="Q4" s="96" cm="1">
        <f t="array" aca="1" ref="Q4" ca="1">INDIRECT(ADDRESS(H4,(I4+8),1,1,"Qtr Report - Quantitative (NEW)"))</f>
        <v>6</v>
      </c>
      <c r="R4" t="str">
        <f>IF('Qtr Report - Targets'!J12=0,"",'Qtr Report - Targets'!J12)</f>
        <v>Snapshot</v>
      </c>
      <c r="S4" t="str">
        <f>IF(R4="","",'Qtr Report - Targets'!K12)</f>
        <v>Annual</v>
      </c>
      <c r="T4">
        <f>IF(S4="","",'Qtr Report - Targets'!O12)</f>
        <v>90000</v>
      </c>
      <c r="U4" s="106">
        <f t="shared" si="2"/>
        <v>90000</v>
      </c>
      <c r="V4" s="106" t="str">
        <f t="shared" si="3"/>
        <v/>
      </c>
    </row>
    <row r="5" spans="1:22">
      <c r="A5" t="str">
        <f>'Qtr Report - Quantitative (NEW)'!$A$2</f>
        <v>Quarterly Performance Report</v>
      </c>
      <c r="B5">
        <f>Instructions!$H$11</f>
        <v>9</v>
      </c>
      <c r="C5" s="94">
        <f>Instructions!$D$11</f>
        <v>45747</v>
      </c>
      <c r="D5">
        <f>Instructions!$C$3</f>
        <v>1.1000000000000001</v>
      </c>
      <c r="E5" t="str">
        <f>'Qtr Report - Quantitative (NEW)'!$D$3</f>
        <v>Amazing Health Factory Pty Ltd</v>
      </c>
      <c r="F5" t="str">
        <f>'Qtr Report - Quantitative (NEW)'!$D$5</f>
        <v>Low Intensity Mental Health Services</v>
      </c>
      <c r="G5" t="str">
        <f>'Qtr Report - Quantitative (NEW)'!$D$4</f>
        <v>333-2B-3</v>
      </c>
      <c r="H5">
        <f t="shared" si="4"/>
        <v>13</v>
      </c>
      <c r="I5">
        <v>1</v>
      </c>
      <c r="J5" t="str">
        <f>'Qtr Report - Quantitative (NEW)'!$A$7</f>
        <v>Quantitative Information</v>
      </c>
      <c r="K5" t="str" cm="1">
        <f t="array" aca="1" ref="K5" ca="1">INDIRECT(ADDRESS((H5),1,1,1,"Qtr Report - Quantitative (NEW)"))</f>
        <v>All PHN Service Provision</v>
      </c>
      <c r="L5" s="104" t="str" cm="1">
        <f t="array" aca="1" ref="L5" ca="1">INDIRECT(ADDRESS((H5),2,1,1,"Qtr Report - Quantitative (NEW)"))</f>
        <v>Number of new Aboriginal and Torres Strait Islander People who received a service</v>
      </c>
      <c r="M5" t="str">
        <f t="shared" ca="1" si="0"/>
        <v>Number of new Aboriginal and Torres Strait Islander People who received a service</v>
      </c>
      <c r="N5" t="str" cm="1">
        <f t="array" aca="1" ref="N5" ca="1">IF(L5=0,IF(M5="","",INDIRECT(ADDRESS((H5),3,1,1,"Qtr Report - Quantitative (NEW)"))),IF(RIGHT(M5)=":","","Total"))</f>
        <v>Total</v>
      </c>
      <c r="O5" t="str">
        <f t="shared" ca="1" si="1"/>
        <v>Tidy</v>
      </c>
      <c r="P5" t="str" cm="1">
        <f t="array" aca="1" ref="P5" ca="1">IF(H5=10,INDIRECT(ADDRESS((H5-1),(I5+8),1,1,"Qtr Report - Quantitative (NEW)")),P4)</f>
        <v>Q1 
(Jul-Sep)</v>
      </c>
      <c r="Q5" s="96" cm="1">
        <f t="array" aca="1" ref="Q5" ca="1">INDIRECT(ADDRESS(H5,(I5+8),1,1,"Qtr Report - Quantitative (NEW)"))</f>
        <v>1</v>
      </c>
      <c r="R5" t="str">
        <f>IF('Qtr Report - Targets'!J13=0,"",'Qtr Report - Targets'!J13)</f>
        <v>Cumulative</v>
      </c>
      <c r="S5" t="str">
        <f>IF(R5="","",'Qtr Report - Targets'!K13)</f>
        <v>Annual</v>
      </c>
      <c r="T5">
        <f>IF(S5="","",'Qtr Report - Targets'!O13)</f>
        <v>4500</v>
      </c>
      <c r="U5" s="106">
        <f t="shared" si="2"/>
        <v>1125</v>
      </c>
      <c r="V5" s="106">
        <f t="shared" si="3"/>
        <v>1125</v>
      </c>
    </row>
    <row r="6" spans="1:22">
      <c r="A6" t="str">
        <f>'Qtr Report - Quantitative (NEW)'!$A$2</f>
        <v>Quarterly Performance Report</v>
      </c>
      <c r="B6">
        <f>Instructions!$H$11</f>
        <v>9</v>
      </c>
      <c r="C6" s="94">
        <f>Instructions!$D$11</f>
        <v>45747</v>
      </c>
      <c r="D6">
        <f>Instructions!$C$3</f>
        <v>1.1000000000000001</v>
      </c>
      <c r="E6" t="str">
        <f>'Qtr Report - Quantitative (NEW)'!$D$3</f>
        <v>Amazing Health Factory Pty Ltd</v>
      </c>
      <c r="F6" t="str">
        <f>'Qtr Report - Quantitative (NEW)'!$D$5</f>
        <v>Low Intensity Mental Health Services</v>
      </c>
      <c r="G6" t="str">
        <f>'Qtr Report - Quantitative (NEW)'!$D$4</f>
        <v>333-2B-3</v>
      </c>
      <c r="H6">
        <f t="shared" si="4"/>
        <v>14</v>
      </c>
      <c r="I6">
        <v>1</v>
      </c>
      <c r="J6" t="str">
        <f>'Qtr Report - Quantitative (NEW)'!$A$7</f>
        <v>Quantitative Information</v>
      </c>
      <c r="K6" t="str" cm="1">
        <f t="array" aca="1" ref="K6" ca="1">INDIRECT(ADDRESS((H6),1,1,1,"Qtr Report - Quantitative (NEW)"))</f>
        <v>All PHN Service Provision</v>
      </c>
      <c r="L6" s="104" t="str" cm="1">
        <f t="array" aca="1" ref="L6" ca="1">INDIRECT(ADDRESS((H6),2,1,1,"Qtr Report - Quantitative (NEW)"))</f>
        <v xml:space="preserve">Number of new Culturally and Linguistically Diverse clients who received a service </v>
      </c>
      <c r="M6" t="str">
        <f t="shared" ca="1" si="0"/>
        <v xml:space="preserve">Number of new Culturally and Linguistically Diverse clients who received a service </v>
      </c>
      <c r="N6" t="str" cm="1">
        <f t="array" aca="1" ref="N6" ca="1">IF(L6=0,IF(M6="","",INDIRECT(ADDRESS((H6),3,1,1,"Qtr Report - Quantitative (NEW)"))),IF(RIGHT(M6)=":","","Total"))</f>
        <v>Total</v>
      </c>
      <c r="O6" t="str">
        <f t="shared" ca="1" si="1"/>
        <v>Tidy</v>
      </c>
      <c r="P6" t="str" cm="1">
        <f t="array" aca="1" ref="P6" ca="1">IF(H6=10,INDIRECT(ADDRESS((H6-1),(I6+8),1,1,"Qtr Report - Quantitative (NEW)")),P5)</f>
        <v>Q1 
(Jul-Sep)</v>
      </c>
      <c r="Q6" s="96" cm="1">
        <f t="array" aca="1" ref="Q6" ca="1">INDIRECT(ADDRESS(H6,(I6+8),1,1,"Qtr Report - Quantitative (NEW)"))</f>
        <v>1</v>
      </c>
      <c r="R6" t="str">
        <f>IF('Qtr Report - Targets'!J14=0,"",'Qtr Report - Targets'!J14)</f>
        <v>Cumulative</v>
      </c>
      <c r="S6" t="str">
        <f>IF(R6="","",'Qtr Report - Targets'!K14)</f>
        <v>Annual</v>
      </c>
      <c r="T6">
        <f>IF(S6="","",'Qtr Report - Targets'!O14)</f>
        <v>13500</v>
      </c>
      <c r="U6" s="106">
        <f t="shared" si="2"/>
        <v>3375</v>
      </c>
      <c r="V6" s="106">
        <f t="shared" si="3"/>
        <v>3375</v>
      </c>
    </row>
    <row r="7" spans="1:22">
      <c r="A7" t="str">
        <f>'Qtr Report - Quantitative (NEW)'!$A$2</f>
        <v>Quarterly Performance Report</v>
      </c>
      <c r="B7">
        <f>Instructions!$H$11</f>
        <v>9</v>
      </c>
      <c r="C7" s="94">
        <f>Instructions!$D$11</f>
        <v>45747</v>
      </c>
      <c r="D7">
        <f>Instructions!$C$3</f>
        <v>1.1000000000000001</v>
      </c>
      <c r="E7" t="str">
        <f>'Qtr Report - Quantitative (NEW)'!$D$3</f>
        <v>Amazing Health Factory Pty Ltd</v>
      </c>
      <c r="F7" t="str">
        <f>'Qtr Report - Quantitative (NEW)'!$D$5</f>
        <v>Low Intensity Mental Health Services</v>
      </c>
      <c r="G7" t="str">
        <f>'Qtr Report - Quantitative (NEW)'!$D$4</f>
        <v>333-2B-3</v>
      </c>
      <c r="H7">
        <f t="shared" si="4"/>
        <v>15</v>
      </c>
      <c r="I7">
        <v>1</v>
      </c>
      <c r="J7" t="str">
        <f>'Qtr Report - Quantitative (NEW)'!$A$7</f>
        <v>Quantitative Information</v>
      </c>
      <c r="K7" t="str" cm="1">
        <f t="array" aca="1" ref="K7" ca="1">INDIRECT(ADDRESS((H7),1,1,1,"Qtr Report - Quantitative (NEW)"))</f>
        <v>All PHN Service Provision</v>
      </c>
      <c r="L7" s="104" t="str" cm="1">
        <f t="array" aca="1" ref="L7" ca="1">INDIRECT(ADDRESS((H7),2,1,1,"Qtr Report - Quantitative (NEW)"))</f>
        <v>Number of new people identifying as LGBTIQA+ who received a service</v>
      </c>
      <c r="M7" t="str">
        <f t="shared" ca="1" si="0"/>
        <v>Number of new people identifying as LGBTIQA+ who received a service</v>
      </c>
      <c r="N7" t="str" cm="1">
        <f t="array" aca="1" ref="N7" ca="1">IF(L7=0,IF(M7="","",INDIRECT(ADDRESS((H7),3,1,1,"Qtr Report - Quantitative (NEW)"))),IF(RIGHT(M7)=":","","Total"))</f>
        <v>Total</v>
      </c>
      <c r="O7" t="str">
        <f t="shared" ca="1" si="1"/>
        <v>Tidy</v>
      </c>
      <c r="P7" t="str" cm="1">
        <f t="array" aca="1" ref="P7" ca="1">IF(H7=10,INDIRECT(ADDRESS((H7-1),(I7+8),1,1,"Qtr Report - Quantitative (NEW)")),P6)</f>
        <v>Q1 
(Jul-Sep)</v>
      </c>
      <c r="Q7" s="96" cm="1">
        <f t="array" aca="1" ref="Q7" ca="1">INDIRECT(ADDRESS(H7,(I7+8),1,1,"Qtr Report - Quantitative (NEW)"))</f>
        <v>1</v>
      </c>
      <c r="R7" t="str">
        <f>IF('Qtr Report - Targets'!J15=0,"",'Qtr Report - Targets'!J15)</f>
        <v>Cumulative</v>
      </c>
      <c r="S7" t="str">
        <f>IF(R7="","",'Qtr Report - Targets'!K15)</f>
        <v>Annual</v>
      </c>
      <c r="T7">
        <f>IF(S7="","",'Qtr Report - Targets'!O15)</f>
        <v>4500</v>
      </c>
      <c r="U7" s="106">
        <f t="shared" si="2"/>
        <v>1125</v>
      </c>
      <c r="V7" s="106">
        <f t="shared" si="3"/>
        <v>1125</v>
      </c>
    </row>
    <row r="8" spans="1:22">
      <c r="A8" t="str">
        <f>'Qtr Report - Quantitative (NEW)'!$A$2</f>
        <v>Quarterly Performance Report</v>
      </c>
      <c r="B8">
        <f>Instructions!$H$11</f>
        <v>9</v>
      </c>
      <c r="C8" s="94">
        <f>Instructions!$D$11</f>
        <v>45747</v>
      </c>
      <c r="D8">
        <f>Instructions!$C$3</f>
        <v>1.1000000000000001</v>
      </c>
      <c r="E8" t="str">
        <f>'Qtr Report - Quantitative (NEW)'!$D$3</f>
        <v>Amazing Health Factory Pty Ltd</v>
      </c>
      <c r="F8" t="str">
        <f>'Qtr Report - Quantitative (NEW)'!$D$5</f>
        <v>Low Intensity Mental Health Services</v>
      </c>
      <c r="G8" t="str">
        <f>'Qtr Report - Quantitative (NEW)'!$D$4</f>
        <v>333-2B-3</v>
      </c>
      <c r="H8">
        <f t="shared" si="4"/>
        <v>16</v>
      </c>
      <c r="I8">
        <v>1</v>
      </c>
      <c r="J8" t="str">
        <f>'Qtr Report - Quantitative (NEW)'!$A$7</f>
        <v>Quantitative Information</v>
      </c>
      <c r="K8" t="str" cm="1">
        <f t="array" aca="1" ref="K8" ca="1">INDIRECT(ADDRESS((H8),1,1,1,"Qtr Report - Quantitative (NEW)"))</f>
        <v>All PHN Service Provision</v>
      </c>
      <c r="L8" s="104" t="str" cm="1">
        <f t="array" aca="1" ref="L8" ca="1">INDIRECT(ADDRESS((H8),2,1,1,"Qtr Report - Quantitative (NEW)"))</f>
        <v>Number of new people with a disability who received a service</v>
      </c>
      <c r="M8" t="str">
        <f t="shared" ca="1" si="0"/>
        <v>Number of new people with a disability who received a service</v>
      </c>
      <c r="N8" t="str" cm="1">
        <f t="array" aca="1" ref="N8" ca="1">IF(L8=0,IF(M8="","",INDIRECT(ADDRESS((H8),3,1,1,"Qtr Report - Quantitative (NEW)"))),IF(RIGHT(M8)=":","","Total"))</f>
        <v>Total</v>
      </c>
      <c r="O8" t="str">
        <f t="shared" ca="1" si="1"/>
        <v>Tidy</v>
      </c>
      <c r="P8" t="str" cm="1">
        <f t="array" aca="1" ref="P8" ca="1">IF(H8=10,INDIRECT(ADDRESS((H8-1),(I8+8),1,1,"Qtr Report - Quantitative (NEW)")),P7)</f>
        <v>Q1 
(Jul-Sep)</v>
      </c>
      <c r="Q8" s="96" cm="1">
        <f t="array" aca="1" ref="Q8" ca="1">INDIRECT(ADDRESS(H8,(I8+8),1,1,"Qtr Report - Quantitative (NEW)"))</f>
        <v>1</v>
      </c>
      <c r="R8" t="str">
        <f>IF('Qtr Report - Targets'!J16=0,"",'Qtr Report - Targets'!J16)</f>
        <v>Cumulative</v>
      </c>
      <c r="S8" t="str">
        <f>IF(R8="","",'Qtr Report - Targets'!K16)</f>
        <v>Annual</v>
      </c>
      <c r="T8">
        <f>IF(S8="","",'Qtr Report - Targets'!O16)</f>
        <v>13500</v>
      </c>
      <c r="U8" s="106">
        <f t="shared" si="2"/>
        <v>3375</v>
      </c>
      <c r="V8" s="106">
        <f t="shared" si="3"/>
        <v>3375</v>
      </c>
    </row>
    <row r="9" spans="1:22">
      <c r="A9" t="str">
        <f>'Qtr Report - Quantitative (NEW)'!$A$2</f>
        <v>Quarterly Performance Report</v>
      </c>
      <c r="B9">
        <f>Instructions!$H$11</f>
        <v>9</v>
      </c>
      <c r="C9" s="94">
        <f>Instructions!$D$11</f>
        <v>45747</v>
      </c>
      <c r="D9">
        <f>Instructions!$C$3</f>
        <v>1.1000000000000001</v>
      </c>
      <c r="E9" t="str">
        <f>'Qtr Report - Quantitative (NEW)'!$D$3</f>
        <v>Amazing Health Factory Pty Ltd</v>
      </c>
      <c r="F9" t="str">
        <f>'Qtr Report - Quantitative (NEW)'!$D$5</f>
        <v>Low Intensity Mental Health Services</v>
      </c>
      <c r="G9" t="str">
        <f>'Qtr Report - Quantitative (NEW)'!$D$4</f>
        <v>333-2B-3</v>
      </c>
      <c r="H9">
        <f t="shared" si="4"/>
        <v>17</v>
      </c>
      <c r="I9">
        <v>1</v>
      </c>
      <c r="J9" t="str">
        <f>'Qtr Report - Quantitative (NEW)'!$A$7</f>
        <v>Quantitative Information</v>
      </c>
      <c r="K9" t="str" cm="1">
        <f t="array" aca="1" ref="K9" ca="1">INDIRECT(ADDRESS((H9),1,1,1,"Qtr Report - Quantitative (NEW)"))</f>
        <v>All PHN Service Provision</v>
      </c>
      <c r="L9" s="104" t="str" cm="1">
        <f t="array" aca="1" ref="L9" ca="1">INDIRECT(ADDRESS((H9),2,1,1,"Qtr Report - Quantitative (NEW)"))</f>
        <v>Number of people receiving a service who are experiencing homelessness / or at risk of experiencing homelessness</v>
      </c>
      <c r="M9" t="str">
        <f t="shared" ca="1" si="0"/>
        <v>Number of people receiving a service who are experiencing homelessness / or at risk of experiencing homelessness</v>
      </c>
      <c r="N9" t="str" cm="1">
        <f t="array" aca="1" ref="N9" ca="1">IF(L9=0,IF(M9="","",INDIRECT(ADDRESS((H9),3,1,1,"Qtr Report - Quantitative (NEW)"))),IF(RIGHT(M9)=":","","Total"))</f>
        <v>Total</v>
      </c>
      <c r="O9" t="str">
        <f t="shared" ca="1" si="1"/>
        <v>Tidy</v>
      </c>
      <c r="P9" t="str" cm="1">
        <f t="array" aca="1" ref="P9" ca="1">IF(H9=10,INDIRECT(ADDRESS((H9-1),(I9+8),1,1,"Qtr Report - Quantitative (NEW)")),P8)</f>
        <v>Q1 
(Jul-Sep)</v>
      </c>
      <c r="Q9" s="96" cm="1">
        <f t="array" aca="1" ref="Q9" ca="1">INDIRECT(ADDRESS(H9,(I9+8),1,1,"Qtr Report - Quantitative (NEW)"))</f>
        <v>1</v>
      </c>
      <c r="R9" t="str">
        <f>IF('Qtr Report - Targets'!J17=0,"",'Qtr Report - Targets'!J17)</f>
        <v>Snapshot</v>
      </c>
      <c r="S9" t="str">
        <f>IF(R9="","",'Qtr Report - Targets'!K17)</f>
        <v>Annual</v>
      </c>
      <c r="T9">
        <f>IF(S9="","",'Qtr Report - Targets'!O17)</f>
        <v>4500</v>
      </c>
      <c r="U9" s="106">
        <f t="shared" si="2"/>
        <v>4500</v>
      </c>
      <c r="V9" s="106" t="str">
        <f t="shared" si="3"/>
        <v/>
      </c>
    </row>
    <row r="10" spans="1:22">
      <c r="A10" t="str">
        <f>'Qtr Report - Quantitative (NEW)'!$A$2</f>
        <v>Quarterly Performance Report</v>
      </c>
      <c r="B10">
        <f>Instructions!$H$11</f>
        <v>9</v>
      </c>
      <c r="C10" s="94">
        <f>Instructions!$D$11</f>
        <v>45747</v>
      </c>
      <c r="D10">
        <f>Instructions!$C$3</f>
        <v>1.1000000000000001</v>
      </c>
      <c r="E10" t="str">
        <f>'Qtr Report - Quantitative (NEW)'!$D$3</f>
        <v>Amazing Health Factory Pty Ltd</v>
      </c>
      <c r="F10" t="str">
        <f>'Qtr Report - Quantitative (NEW)'!$D$5</f>
        <v>Low Intensity Mental Health Services</v>
      </c>
      <c r="G10" t="str">
        <f>'Qtr Report - Quantitative (NEW)'!$D$4</f>
        <v>333-2B-3</v>
      </c>
      <c r="H10">
        <f t="shared" si="4"/>
        <v>18</v>
      </c>
      <c r="I10">
        <v>1</v>
      </c>
      <c r="J10" t="str">
        <f>'Qtr Report - Quantitative (NEW)'!$A$7</f>
        <v>Quantitative Information</v>
      </c>
      <c r="K10" t="str" cm="1">
        <f t="array" aca="1" ref="K10" ca="1">INDIRECT(ADDRESS((H10),1,1,1,"Qtr Report - Quantitative (NEW)"))</f>
        <v>All PHN Service Provision</v>
      </c>
      <c r="L10" s="104" t="str" cm="1">
        <f t="array" aca="1" ref="L10" ca="1">INDIRECT(ADDRESS((H10),2,1,1,"Qtr Report - Quantitative (NEW)"))</f>
        <v>Number of service contacts where an interpreter was used</v>
      </c>
      <c r="M10" t="str">
        <f t="shared" ca="1" si="0"/>
        <v>Number of service contacts where an interpreter was used</v>
      </c>
      <c r="N10" t="str" cm="1">
        <f t="array" aca="1" ref="N10" ca="1">IF(L10=0,IF(M10="","",INDIRECT(ADDRESS((H10),3,1,1,"Qtr Report - Quantitative (NEW)"))),IF(RIGHT(M10)=":","","Total"))</f>
        <v>Total</v>
      </c>
      <c r="O10" t="str">
        <f t="shared" ca="1" si="1"/>
        <v>Tidy</v>
      </c>
      <c r="P10" t="str" cm="1">
        <f t="array" aca="1" ref="P10" ca="1">IF(H10=10,INDIRECT(ADDRESS((H10-1),(I10+8),1,1,"Qtr Report - Quantitative (NEW)")),P9)</f>
        <v>Q1 
(Jul-Sep)</v>
      </c>
      <c r="Q10" s="96" cm="1">
        <f t="array" aca="1" ref="Q10" ca="1">INDIRECT(ADDRESS(H10,(I10+8),1,1,"Qtr Report - Quantitative (NEW)"))</f>
        <v>1</v>
      </c>
      <c r="R10" t="str">
        <f>IF('Qtr Report - Targets'!J18=0,"",'Qtr Report - Targets'!J18)</f>
        <v>Cumulative</v>
      </c>
      <c r="S10" t="str">
        <f>IF(R10="","",'Qtr Report - Targets'!K18)</f>
        <v>Annual</v>
      </c>
      <c r="T10">
        <f>IF(S10="","",'Qtr Report - Targets'!O18)</f>
        <v>54000</v>
      </c>
      <c r="U10" s="106">
        <f t="shared" si="2"/>
        <v>13500</v>
      </c>
      <c r="V10" s="106">
        <f t="shared" si="3"/>
        <v>13500</v>
      </c>
    </row>
    <row r="11" spans="1:22">
      <c r="A11" t="str">
        <f>'Qtr Report - Quantitative (NEW)'!$A$2</f>
        <v>Quarterly Performance Report</v>
      </c>
      <c r="B11">
        <f>Instructions!$H$11</f>
        <v>9</v>
      </c>
      <c r="C11" s="94">
        <f>Instructions!$D$11</f>
        <v>45747</v>
      </c>
      <c r="D11">
        <f>Instructions!$C$3</f>
        <v>1.1000000000000001</v>
      </c>
      <c r="E11" t="str">
        <f>'Qtr Report - Quantitative (NEW)'!$D$3</f>
        <v>Amazing Health Factory Pty Ltd</v>
      </c>
      <c r="F11" t="str">
        <f>'Qtr Report - Quantitative (NEW)'!$D$5</f>
        <v>Low Intensity Mental Health Services</v>
      </c>
      <c r="G11" t="str">
        <f>'Qtr Report - Quantitative (NEW)'!$D$4</f>
        <v>333-2B-3</v>
      </c>
      <c r="H11">
        <f t="shared" si="4"/>
        <v>19</v>
      </c>
      <c r="I11">
        <v>1</v>
      </c>
      <c r="J11" t="str">
        <f>'Qtr Report - Quantitative (NEW)'!$A$7</f>
        <v>Quantitative Information</v>
      </c>
      <c r="K11" t="str" cm="1">
        <f t="array" aca="1" ref="K11" ca="1">INDIRECT(ADDRESS((H11),1,1,1,"Qtr Report - Quantitative (NEW)"))</f>
        <v>All PHN Service Provision</v>
      </c>
      <c r="L11" s="104" t="str" cm="1">
        <f t="array" aca="1" ref="L11" ca="1">INDIRECT(ADDRESS((H11),2,1,1,"Qtr Report - Quantitative (NEW)"))</f>
        <v>Total number of hours of service provision undertaken for the period</v>
      </c>
      <c r="M11" t="str">
        <f t="shared" ca="1" si="0"/>
        <v>Total number of hours of service provision undertaken for the period</v>
      </c>
      <c r="N11" t="str" cm="1">
        <f t="array" aca="1" ref="N11" ca="1">IF(L11=0,IF(M11="","",INDIRECT(ADDRESS((H11),3,1,1,"Qtr Report - Quantitative (NEW)"))),IF(RIGHT(M11)=":","","Total"))</f>
        <v>Total</v>
      </c>
      <c r="O11" t="str">
        <f t="shared" ca="1" si="1"/>
        <v>Tidy</v>
      </c>
      <c r="P11" t="str" cm="1">
        <f t="array" aca="1" ref="P11" ca="1">IF(H11=10,INDIRECT(ADDRESS((H11-1),(I11+8),1,1,"Qtr Report - Quantitative (NEW)")),P10)</f>
        <v>Q1 
(Jul-Sep)</v>
      </c>
      <c r="Q11" s="96" cm="1">
        <f t="array" aca="1" ref="Q11" ca="1">INDIRECT(ADDRESS(H11,(I11+8),1,1,"Qtr Report - Quantitative (NEW)"))</f>
        <v>30</v>
      </c>
      <c r="R11" t="str">
        <f>IF('Qtr Report - Targets'!J19=0,"",'Qtr Report - Targets'!J19)</f>
        <v>Cumulative</v>
      </c>
      <c r="S11" t="str">
        <f>IF(R11="","",'Qtr Report - Targets'!K19)</f>
        <v>Annual</v>
      </c>
      <c r="T11">
        <f>IF(S11="","",'Qtr Report - Targets'!O19)</f>
        <v>720000</v>
      </c>
      <c r="U11" s="106">
        <f t="shared" si="2"/>
        <v>180000</v>
      </c>
      <c r="V11" s="106">
        <f t="shared" si="3"/>
        <v>180000</v>
      </c>
    </row>
    <row r="12" spans="1:22">
      <c r="A12" t="str">
        <f>'Qtr Report - Quantitative (NEW)'!$A$2</f>
        <v>Quarterly Performance Report</v>
      </c>
      <c r="B12">
        <f>Instructions!$H$11</f>
        <v>9</v>
      </c>
      <c r="C12" s="94">
        <f>Instructions!$D$11</f>
        <v>45747</v>
      </c>
      <c r="D12">
        <f>Instructions!$C$3</f>
        <v>1.1000000000000001</v>
      </c>
      <c r="E12" t="str">
        <f>'Qtr Report - Quantitative (NEW)'!$D$3</f>
        <v>Amazing Health Factory Pty Ltd</v>
      </c>
      <c r="F12" t="str">
        <f>'Qtr Report - Quantitative (NEW)'!$D$5</f>
        <v>Low Intensity Mental Health Services</v>
      </c>
      <c r="G12" t="str">
        <f>'Qtr Report - Quantitative (NEW)'!$D$4</f>
        <v>333-2B-3</v>
      </c>
      <c r="H12">
        <f t="shared" si="4"/>
        <v>20</v>
      </c>
      <c r="I12">
        <v>1</v>
      </c>
      <c r="J12" t="str">
        <f>'Qtr Report - Quantitative (NEW)'!$A$7</f>
        <v>Quantitative Information</v>
      </c>
      <c r="K12" t="str" cm="1">
        <f t="array" aca="1" ref="K12" ca="1">INDIRECT(ADDRESS((H12),1,1,1,"Qtr Report - Quantitative (NEW)"))</f>
        <v>All PHN Service Provision</v>
      </c>
      <c r="L12" s="104" t="str" cm="1">
        <f t="array" aca="1" ref="L12" ca="1">INDIRECT(ADDRESS((H12),2,1,1,"Qtr Report - Quantitative (NEW)"))</f>
        <v>Average number of occasions of service delivered per client:</v>
      </c>
      <c r="M12" t="str">
        <f t="shared" ca="1" si="0"/>
        <v>Average number of occasions of service delivered per client:</v>
      </c>
      <c r="N12" t="str" cm="1">
        <f t="array" aca="1" ref="N12" ca="1">IF(L12=0,IF(M12="","",INDIRECT(ADDRESS((H12),3,1,1,"Qtr Report - Quantitative (NEW)"))),IF(RIGHT(M12)=":","","Total"))</f>
        <v/>
      </c>
      <c r="O12" t="str">
        <f t="shared" ca="1" si="1"/>
        <v>Messy</v>
      </c>
      <c r="P12" t="str" cm="1">
        <f t="array" aca="1" ref="P12" ca="1">IF(H12=10,INDIRECT(ADDRESS((H12-1),(I12+8),1,1,"Qtr Report - Quantitative (NEW)")),P11)</f>
        <v>Q1 
(Jul-Sep)</v>
      </c>
      <c r="Q12" s="96" cm="1">
        <f t="array" aca="1" ref="Q12" ca="1">INDIRECT(ADDRESS(H12,(I12+8),1,1,"Qtr Report - Quantitative (NEW)"))</f>
        <v>0</v>
      </c>
      <c r="R12" t="str">
        <f>IF('Qtr Report - Targets'!J20=0,"",'Qtr Report - Targets'!J20)</f>
        <v/>
      </c>
      <c r="S12" t="str">
        <f>IF(R12="","",'Qtr Report - Targets'!K20)</f>
        <v/>
      </c>
      <c r="T12" t="str">
        <f>IF(S12="","",'Qtr Report - Targets'!O20)</f>
        <v/>
      </c>
      <c r="U12" s="106" t="str">
        <f t="shared" si="2"/>
        <v/>
      </c>
      <c r="V12" s="106" t="str">
        <f t="shared" si="3"/>
        <v/>
      </c>
    </row>
    <row r="13" spans="1:22">
      <c r="A13" t="str">
        <f>'Qtr Report - Quantitative (NEW)'!$A$2</f>
        <v>Quarterly Performance Report</v>
      </c>
      <c r="B13">
        <f>Instructions!$H$11</f>
        <v>9</v>
      </c>
      <c r="C13" s="94">
        <f>Instructions!$D$11</f>
        <v>45747</v>
      </c>
      <c r="D13">
        <f>Instructions!$C$3</f>
        <v>1.1000000000000001</v>
      </c>
      <c r="E13" t="str">
        <f>'Qtr Report - Quantitative (NEW)'!$D$3</f>
        <v>Amazing Health Factory Pty Ltd</v>
      </c>
      <c r="F13" t="str">
        <f>'Qtr Report - Quantitative (NEW)'!$D$5</f>
        <v>Low Intensity Mental Health Services</v>
      </c>
      <c r="G13" t="str">
        <f>'Qtr Report - Quantitative (NEW)'!$D$4</f>
        <v>333-2B-3</v>
      </c>
      <c r="H13">
        <f t="shared" si="4"/>
        <v>21</v>
      </c>
      <c r="I13">
        <v>1</v>
      </c>
      <c r="J13" t="str">
        <f>'Qtr Report - Quantitative (NEW)'!$A$7</f>
        <v>Quantitative Information</v>
      </c>
      <c r="K13" t="str" cm="1">
        <f t="array" aca="1" ref="K13" ca="1">INDIRECT(ADDRESS((H13),1,1,1,"Qtr Report - Quantitative (NEW)"))</f>
        <v>All PHN Service Provision</v>
      </c>
      <c r="L13" s="104" cm="1">
        <f t="array" aca="1" ref="L13" ca="1">INDIRECT(ADDRESS((H13),2,1,1,"Qtr Report - Quantitative (NEW)"))</f>
        <v>0</v>
      </c>
      <c r="M13" t="str">
        <f t="shared" ca="1" si="0"/>
        <v>Average number of occasions of service delivered per client:</v>
      </c>
      <c r="N13" t="str" cm="1">
        <f t="array" aca="1" ref="N13" ca="1">IF(L13=0,IF(M13="","",INDIRECT(ADDRESS((H13),3,1,1,"Qtr Report - Quantitative (NEW)"))),IF(RIGHT(M13)=":","","Total"))</f>
        <v>Face-to-face individual sessions</v>
      </c>
      <c r="O13" t="str">
        <f t="shared" ca="1" si="1"/>
        <v>Tidy</v>
      </c>
      <c r="P13" t="str" cm="1">
        <f t="array" aca="1" ref="P13" ca="1">IF(H13=10,INDIRECT(ADDRESS((H13-1),(I13+8),1,1,"Qtr Report - Quantitative (NEW)")),P12)</f>
        <v>Q1 
(Jul-Sep)</v>
      </c>
      <c r="Q13" s="96" cm="1">
        <f t="array" aca="1" ref="Q13" ca="1">INDIRECT(ADDRESS(H13,(I13+8),1,1,"Qtr Report - Quantitative (NEW)"))</f>
        <v>1</v>
      </c>
      <c r="R13" t="str">
        <f>IF('Qtr Report - Targets'!J21=0,"",'Qtr Report - Targets'!J21)</f>
        <v>Rate</v>
      </c>
      <c r="S13" t="str">
        <f>IF(R13="","",'Qtr Report - Targets'!K21)</f>
        <v>Quarterly</v>
      </c>
      <c r="T13">
        <f>IF(S13="","",'Qtr Report - Targets'!O21)</f>
        <v>288000</v>
      </c>
      <c r="U13" s="106">
        <f t="shared" si="2"/>
        <v>288000</v>
      </c>
      <c r="V13" s="106" t="str">
        <f t="shared" si="3"/>
        <v/>
      </c>
    </row>
    <row r="14" spans="1:22">
      <c r="A14" t="str">
        <f>'Qtr Report - Quantitative (NEW)'!$A$2</f>
        <v>Quarterly Performance Report</v>
      </c>
      <c r="B14">
        <f>Instructions!$H$11</f>
        <v>9</v>
      </c>
      <c r="C14" s="94">
        <f>Instructions!$D$11</f>
        <v>45747</v>
      </c>
      <c r="D14">
        <f>Instructions!$C$3</f>
        <v>1.1000000000000001</v>
      </c>
      <c r="E14" t="str">
        <f>'Qtr Report - Quantitative (NEW)'!$D$3</f>
        <v>Amazing Health Factory Pty Ltd</v>
      </c>
      <c r="F14" t="str">
        <f>'Qtr Report - Quantitative (NEW)'!$D$5</f>
        <v>Low Intensity Mental Health Services</v>
      </c>
      <c r="G14" t="str">
        <f>'Qtr Report - Quantitative (NEW)'!$D$4</f>
        <v>333-2B-3</v>
      </c>
      <c r="H14">
        <f t="shared" si="4"/>
        <v>22</v>
      </c>
      <c r="I14">
        <v>1</v>
      </c>
      <c r="J14" t="str">
        <f>'Qtr Report - Quantitative (NEW)'!$A$7</f>
        <v>Quantitative Information</v>
      </c>
      <c r="K14" t="str" cm="1">
        <f t="array" aca="1" ref="K14" ca="1">INDIRECT(ADDRESS((H14),1,1,1,"Qtr Report - Quantitative (NEW)"))</f>
        <v>All PHN Service Provision</v>
      </c>
      <c r="L14" s="104" cm="1">
        <f t="array" aca="1" ref="L14" ca="1">INDIRECT(ADDRESS((H14),2,1,1,"Qtr Report - Quantitative (NEW)"))</f>
        <v>0</v>
      </c>
      <c r="M14" t="str">
        <f t="shared" ca="1" si="0"/>
        <v>Average number of occasions of service delivered per client:</v>
      </c>
      <c r="N14" t="str" cm="1">
        <f t="array" aca="1" ref="N14" ca="1">IF(L14=0,IF(M14="","",INDIRECT(ADDRESS((H14),3,1,1,"Qtr Report - Quantitative (NEW)"))),IF(RIGHT(M14)=":","","Total"))</f>
        <v>Group sessions</v>
      </c>
      <c r="O14" t="str">
        <f t="shared" ca="1" si="1"/>
        <v>Tidy</v>
      </c>
      <c r="P14" t="str" cm="1">
        <f t="array" aca="1" ref="P14" ca="1">IF(H14=10,INDIRECT(ADDRESS((H14-1),(I14+8),1,1,"Qtr Report - Quantitative (NEW)")),P13)</f>
        <v>Q1 
(Jul-Sep)</v>
      </c>
      <c r="Q14" s="96" cm="1">
        <f t="array" aca="1" ref="Q14" ca="1">INDIRECT(ADDRESS(H14,(I14+8),1,1,"Qtr Report - Quantitative (NEW)"))</f>
        <v>1</v>
      </c>
      <c r="R14" t="str">
        <f>IF('Qtr Report - Targets'!J22=0,"",'Qtr Report - Targets'!J22)</f>
        <v>Rate</v>
      </c>
      <c r="S14" t="str">
        <f>IF(R14="","",'Qtr Report - Targets'!K22)</f>
        <v>Quarterly</v>
      </c>
      <c r="T14">
        <f>IF(S14="","",'Qtr Report - Targets'!O22)</f>
        <v>144000</v>
      </c>
      <c r="U14" s="106">
        <f t="shared" si="2"/>
        <v>144000</v>
      </c>
      <c r="V14" s="106" t="str">
        <f t="shared" si="3"/>
        <v/>
      </c>
    </row>
    <row r="15" spans="1:22">
      <c r="A15" t="str">
        <f>'Qtr Report - Quantitative (NEW)'!$A$2</f>
        <v>Quarterly Performance Report</v>
      </c>
      <c r="B15">
        <f>Instructions!$H$11</f>
        <v>9</v>
      </c>
      <c r="C15" s="94">
        <f>Instructions!$D$11</f>
        <v>45747</v>
      </c>
      <c r="D15">
        <f>Instructions!$C$3</f>
        <v>1.1000000000000001</v>
      </c>
      <c r="E15" t="str">
        <f>'Qtr Report - Quantitative (NEW)'!$D$3</f>
        <v>Amazing Health Factory Pty Ltd</v>
      </c>
      <c r="F15" t="str">
        <f>'Qtr Report - Quantitative (NEW)'!$D$5</f>
        <v>Low Intensity Mental Health Services</v>
      </c>
      <c r="G15" t="str">
        <f>'Qtr Report - Quantitative (NEW)'!$D$4</f>
        <v>333-2B-3</v>
      </c>
      <c r="H15">
        <f t="shared" si="4"/>
        <v>23</v>
      </c>
      <c r="I15">
        <v>1</v>
      </c>
      <c r="J15" t="str">
        <f>'Qtr Report - Quantitative (NEW)'!$A$7</f>
        <v>Quantitative Information</v>
      </c>
      <c r="K15" t="str" cm="1">
        <f t="array" aca="1" ref="K15" ca="1">INDIRECT(ADDRESS((H15),1,1,1,"Qtr Report - Quantitative (NEW)"))</f>
        <v>All PHN Service Provision</v>
      </c>
      <c r="L15" s="104" cm="1">
        <f t="array" aca="1" ref="L15" ca="1">INDIRECT(ADDRESS((H15),2,1,1,"Qtr Report - Quantitative (NEW)"))</f>
        <v>0</v>
      </c>
      <c r="M15" t="str">
        <f t="shared" ca="1" si="0"/>
        <v>Average number of occasions of service delivered per client:</v>
      </c>
      <c r="N15" t="str" cm="1">
        <f t="array" aca="1" ref="N15" ca="1">IF(L15=0,IF(M15="","",INDIRECT(ADDRESS((H15),3,1,1,"Qtr Report - Quantitative (NEW)"))),IF(RIGHT(M15)=":","","Total"))</f>
        <v>Telephone or telehealth sessions</v>
      </c>
      <c r="O15" t="str">
        <f t="shared" ca="1" si="1"/>
        <v>Tidy</v>
      </c>
      <c r="P15" t="str" cm="1">
        <f t="array" aca="1" ref="P15" ca="1">IF(H15=10,INDIRECT(ADDRESS((H15-1),(I15+8),1,1,"Qtr Report - Quantitative (NEW)")),P14)</f>
        <v>Q1 
(Jul-Sep)</v>
      </c>
      <c r="Q15" s="96" cm="1">
        <f t="array" aca="1" ref="Q15" ca="1">INDIRECT(ADDRESS(H15,(I15+8),1,1,"Qtr Report - Quantitative (NEW)"))</f>
        <v>1</v>
      </c>
      <c r="R15" t="str">
        <f>IF('Qtr Report - Targets'!J23=0,"",'Qtr Report - Targets'!J23)</f>
        <v>Rate</v>
      </c>
      <c r="S15" t="str">
        <f>IF(R15="","",'Qtr Report - Targets'!K23)</f>
        <v>Quarterly</v>
      </c>
      <c r="T15">
        <f>IF(S15="","",'Qtr Report - Targets'!O23)</f>
        <v>288000</v>
      </c>
      <c r="U15" s="106">
        <f t="shared" si="2"/>
        <v>288000</v>
      </c>
      <c r="V15" s="106" t="str">
        <f t="shared" si="3"/>
        <v/>
      </c>
    </row>
    <row r="16" spans="1:22">
      <c r="A16" t="str">
        <f>'Qtr Report - Quantitative (NEW)'!$A$2</f>
        <v>Quarterly Performance Report</v>
      </c>
      <c r="B16">
        <f>Instructions!$H$11</f>
        <v>9</v>
      </c>
      <c r="C16" s="94">
        <f>Instructions!$D$11</f>
        <v>45747</v>
      </c>
      <c r="D16">
        <f>Instructions!$C$3</f>
        <v>1.1000000000000001</v>
      </c>
      <c r="E16" t="str">
        <f>'Qtr Report - Quantitative (NEW)'!$D$3</f>
        <v>Amazing Health Factory Pty Ltd</v>
      </c>
      <c r="F16" t="str">
        <f>'Qtr Report - Quantitative (NEW)'!$D$5</f>
        <v>Low Intensity Mental Health Services</v>
      </c>
      <c r="G16" t="str">
        <f>'Qtr Report - Quantitative (NEW)'!$D$4</f>
        <v>333-2B-3</v>
      </c>
      <c r="H16">
        <f t="shared" si="4"/>
        <v>24</v>
      </c>
      <c r="I16">
        <v>1</v>
      </c>
      <c r="J16" t="str">
        <f>'Qtr Report - Quantitative (NEW)'!$A$7</f>
        <v>Quantitative Information</v>
      </c>
      <c r="K16" t="str" cm="1">
        <f t="array" aca="1" ref="K16" ca="1">INDIRECT(ADDRESS((H16),1,1,1,"Qtr Report - Quantitative (NEW)"))</f>
        <v>All PHN Service Provision</v>
      </c>
      <c r="L16" s="104" t="str" cm="1">
        <f t="array" aca="1" ref="L16" ca="1">INDIRECT(ADDRESS((H16),2,1,1,"Qtr Report - Quantitative (NEW)"))</f>
        <v>Number of clients who have met their Support Plan goals and have exited from the service (Treatment concluded)</v>
      </c>
      <c r="M16" t="str">
        <f t="shared" ca="1" si="0"/>
        <v>Number of clients who have met their Support Plan goals and have exited from the service (Treatment concluded)</v>
      </c>
      <c r="N16" t="str" cm="1">
        <f t="array" aca="1" ref="N16" ca="1">IF(L16=0,IF(M16="","",INDIRECT(ADDRESS((H16),3,1,1,"Qtr Report - Quantitative (NEW)"))),IF(RIGHT(M16)=":","","Total"))</f>
        <v>Total</v>
      </c>
      <c r="O16" t="str">
        <f t="shared" ca="1" si="1"/>
        <v>Tidy</v>
      </c>
      <c r="P16" t="str" cm="1">
        <f t="array" aca="1" ref="P16" ca="1">IF(H16=10,INDIRECT(ADDRESS((H16-1),(I16+8),1,1,"Qtr Report - Quantitative (NEW)")),P15)</f>
        <v>Q1 
(Jul-Sep)</v>
      </c>
      <c r="Q16" s="96" cm="1">
        <f t="array" aca="1" ref="Q16" ca="1">INDIRECT(ADDRESS(H16,(I16+8),1,1,"Qtr Report - Quantitative (NEW)"))</f>
        <v>2</v>
      </c>
      <c r="R16" t="str">
        <f>IF('Qtr Report - Targets'!J24=0,"",'Qtr Report - Targets'!J24)</f>
        <v>Cumulative</v>
      </c>
      <c r="S16" t="str">
        <f>IF(R16="","",'Qtr Report - Targets'!K24)</f>
        <v>Annual</v>
      </c>
      <c r="T16">
        <f>IF(S16="","",'Qtr Report - Targets'!O24)</f>
        <v>72000</v>
      </c>
      <c r="U16" s="106">
        <f t="shared" si="2"/>
        <v>18000</v>
      </c>
      <c r="V16" s="106">
        <f t="shared" si="3"/>
        <v>18000</v>
      </c>
    </row>
    <row r="17" spans="1:22">
      <c r="A17" t="str">
        <f>'Qtr Report - Quantitative (NEW)'!$A$2</f>
        <v>Quarterly Performance Report</v>
      </c>
      <c r="B17">
        <f>Instructions!$H$11</f>
        <v>9</v>
      </c>
      <c r="C17" s="94">
        <f>Instructions!$D$11</f>
        <v>45747</v>
      </c>
      <c r="D17">
        <f>Instructions!$C$3</f>
        <v>1.1000000000000001</v>
      </c>
      <c r="E17" t="str">
        <f>'Qtr Report - Quantitative (NEW)'!$D$3</f>
        <v>Amazing Health Factory Pty Ltd</v>
      </c>
      <c r="F17" t="str">
        <f>'Qtr Report - Quantitative (NEW)'!$D$5</f>
        <v>Low Intensity Mental Health Services</v>
      </c>
      <c r="G17" t="str">
        <f>'Qtr Report - Quantitative (NEW)'!$D$4</f>
        <v>333-2B-3</v>
      </c>
      <c r="H17">
        <f t="shared" si="4"/>
        <v>25</v>
      </c>
      <c r="I17">
        <v>1</v>
      </c>
      <c r="J17" t="str">
        <f>'Qtr Report - Quantitative (NEW)'!$A$7</f>
        <v>Quantitative Information</v>
      </c>
      <c r="K17" t="str" cm="1">
        <f t="array" aca="1" ref="K17" ca="1">INDIRECT(ADDRESS((H17),1,1,1,"Qtr Report - Quantitative (NEW)"))</f>
        <v>All PHN Service Provision</v>
      </c>
      <c r="L17" s="104" t="str" cm="1">
        <f t="array" aca="1" ref="L17" ca="1">INDIRECT(ADDRESS((H17),2,1,1,"Qtr Report - Quantitative (NEW)"))</f>
        <v>Number of clients that were administratively closed (unplanned exits) from the service</v>
      </c>
      <c r="M17" t="str">
        <f t="shared" ca="1" si="0"/>
        <v>Number of clients that were administratively closed (unplanned exits) from the service</v>
      </c>
      <c r="N17" t="str" cm="1">
        <f t="array" aca="1" ref="N17" ca="1">IF(L17=0,IF(M17="","",INDIRECT(ADDRESS((H17),3,1,1,"Qtr Report - Quantitative (NEW)"))),IF(RIGHT(M17)=":","","Total"))</f>
        <v>Total</v>
      </c>
      <c r="O17" t="str">
        <f t="shared" ca="1" si="1"/>
        <v>Tidy</v>
      </c>
      <c r="P17" t="str" cm="1">
        <f t="array" aca="1" ref="P17" ca="1">IF(H17=10,INDIRECT(ADDRESS((H17-1),(I17+8),1,1,"Qtr Report - Quantitative (NEW)")),P16)</f>
        <v>Q1 
(Jul-Sep)</v>
      </c>
      <c r="Q17" s="96" cm="1">
        <f t="array" aca="1" ref="Q17" ca="1">INDIRECT(ADDRESS(H17,(I17+8),1,1,"Qtr Report - Quantitative (NEW)"))</f>
        <v>4</v>
      </c>
      <c r="R17" t="str">
        <f>IF('Qtr Report - Targets'!J25=0,"",'Qtr Report - Targets'!J25)</f>
        <v>Cumulative</v>
      </c>
      <c r="S17" t="str">
        <f>IF(R17="","",'Qtr Report - Targets'!K25)</f>
        <v>Annual</v>
      </c>
      <c r="T17">
        <f>IF(S17="","",'Qtr Report - Targets'!O25)</f>
        <v>18000</v>
      </c>
      <c r="U17" s="106">
        <f t="shared" si="2"/>
        <v>4500</v>
      </c>
      <c r="V17" s="106">
        <f t="shared" si="3"/>
        <v>4500</v>
      </c>
    </row>
    <row r="18" spans="1:22">
      <c r="A18" t="str">
        <f>'Qtr Report - Quantitative (NEW)'!$A$2</f>
        <v>Quarterly Performance Report</v>
      </c>
      <c r="B18">
        <f>Instructions!$H$11</f>
        <v>9</v>
      </c>
      <c r="C18" s="94">
        <f>Instructions!$D$11</f>
        <v>45747</v>
      </c>
      <c r="D18">
        <f>Instructions!$C$3</f>
        <v>1.1000000000000001</v>
      </c>
      <c r="E18" t="str">
        <f>'Qtr Report - Quantitative (NEW)'!$D$3</f>
        <v>Amazing Health Factory Pty Ltd</v>
      </c>
      <c r="F18" t="str">
        <f>'Qtr Report - Quantitative (NEW)'!$D$5</f>
        <v>Low Intensity Mental Health Services</v>
      </c>
      <c r="G18" t="str">
        <f>'Qtr Report - Quantitative (NEW)'!$D$4</f>
        <v>333-2B-3</v>
      </c>
      <c r="H18">
        <f t="shared" si="4"/>
        <v>26</v>
      </c>
      <c r="I18">
        <v>1</v>
      </c>
      <c r="J18" t="str">
        <f>'Qtr Report - Quantitative (NEW)'!$A$7</f>
        <v>Quantitative Information</v>
      </c>
      <c r="K18" t="str" cm="1">
        <f t="array" aca="1" ref="K18" ca="1">INDIRECT(ADDRESS((H18),1,1,1,"Qtr Report - Quantitative (NEW)"))</f>
        <v>All PHN Service Provision</v>
      </c>
      <c r="L18" s="104" t="str" cm="1">
        <f t="array" aca="1" ref="L18" ca="1">INDIRECT(ADDRESS((H18),2,1,1,"Qtr Report - Quantitative (NEW)"))</f>
        <v>Average waiting times from referral to initial accessing service</v>
      </c>
      <c r="M18" t="str">
        <f t="shared" ca="1" si="0"/>
        <v>Average waiting times from referral to initial accessing service</v>
      </c>
      <c r="N18" t="str" cm="1">
        <f t="array" aca="1" ref="N18" ca="1">IF(L18=0,IF(M18="","",INDIRECT(ADDRESS((H18),3,1,1,"Qtr Report - Quantitative (NEW)"))),IF(RIGHT(M18)=":","","Total"))</f>
        <v>Total</v>
      </c>
      <c r="O18" t="str">
        <f t="shared" ca="1" si="1"/>
        <v>Tidy</v>
      </c>
      <c r="P18" t="str" cm="1">
        <f t="array" aca="1" ref="P18" ca="1">IF(H18=10,INDIRECT(ADDRESS((H18-1),(I18+8),1,1,"Qtr Report - Quantitative (NEW)")),P17)</f>
        <v>Q1 
(Jul-Sep)</v>
      </c>
      <c r="Q18" s="96" cm="1">
        <f t="array" aca="1" ref="Q18" ca="1">INDIRECT(ADDRESS(H18,(I18+8),1,1,"Qtr Report - Quantitative (NEW)"))</f>
        <v>4</v>
      </c>
      <c r="R18" t="str">
        <f>IF('Qtr Report - Targets'!J26=0,"",'Qtr Report - Targets'!J26)</f>
        <v>Rate</v>
      </c>
      <c r="S18" t="str">
        <f>IF(R18="","",'Qtr Report - Targets'!K26)</f>
        <v>Quarterly</v>
      </c>
      <c r="T18">
        <f>IF(S18="","",'Qtr Report - Targets'!O26)</f>
        <v>10</v>
      </c>
      <c r="U18" s="106">
        <f t="shared" si="2"/>
        <v>10</v>
      </c>
      <c r="V18" s="106" t="str">
        <f t="shared" si="3"/>
        <v/>
      </c>
    </row>
    <row r="19" spans="1:22">
      <c r="A19" t="str">
        <f>'Qtr Report - Quantitative (NEW)'!$A$2</f>
        <v>Quarterly Performance Report</v>
      </c>
      <c r="B19">
        <f>Instructions!$H$11</f>
        <v>9</v>
      </c>
      <c r="C19" s="94">
        <f>Instructions!$D$11</f>
        <v>45747</v>
      </c>
      <c r="D19">
        <f>Instructions!$C$3</f>
        <v>1.1000000000000001</v>
      </c>
      <c r="E19" t="str">
        <f>'Qtr Report - Quantitative (NEW)'!$D$3</f>
        <v>Amazing Health Factory Pty Ltd</v>
      </c>
      <c r="F19" t="str">
        <f>'Qtr Report - Quantitative (NEW)'!$D$5</f>
        <v>Low Intensity Mental Health Services</v>
      </c>
      <c r="G19" t="str">
        <f>'Qtr Report - Quantitative (NEW)'!$D$4</f>
        <v>333-2B-3</v>
      </c>
      <c r="H19">
        <f t="shared" si="4"/>
        <v>27</v>
      </c>
      <c r="I19">
        <v>1</v>
      </c>
      <c r="J19" t="str">
        <f>'Qtr Report - Quantitative (NEW)'!$A$7</f>
        <v>Quantitative Information</v>
      </c>
      <c r="K19" t="str" cm="1">
        <f t="array" aca="1" ref="K19" ca="1">INDIRECT(ADDRESS((H19),1,1,1,"Qtr Report - Quantitative (NEW)"))</f>
        <v>All PHN Service Provision</v>
      </c>
      <c r="L19" s="104" t="str" cm="1">
        <f t="array" aca="1" ref="L19" ca="1">INDIRECT(ADDRESS((H19),2,1,1,"Qtr Report - Quantitative (NEW)"))</f>
        <v>Number of service contacts that were not attended (DNA rates)</v>
      </c>
      <c r="M19" t="str">
        <f t="shared" ca="1" si="0"/>
        <v>Number of service contacts that were not attended (DNA rates)</v>
      </c>
      <c r="N19" t="str" cm="1">
        <f t="array" aca="1" ref="N19" ca="1">IF(L19=0,IF(M19="","",INDIRECT(ADDRESS((H19),3,1,1,"Qtr Report - Quantitative (NEW)"))),IF(RIGHT(M19)=":","","Total"))</f>
        <v>Total</v>
      </c>
      <c r="O19" t="str">
        <f t="shared" ca="1" si="1"/>
        <v>Tidy</v>
      </c>
      <c r="P19" t="str" cm="1">
        <f t="array" aca="1" ref="P19" ca="1">IF(H19=10,INDIRECT(ADDRESS((H19-1),(I19+8),1,1,"Qtr Report - Quantitative (NEW)")),P18)</f>
        <v>Q1 
(Jul-Sep)</v>
      </c>
      <c r="Q19" s="96" cm="1">
        <f t="array" aca="1" ref="Q19" ca="1">INDIRECT(ADDRESS(H19,(I19+8),1,1,"Qtr Report - Quantitative (NEW)"))</f>
        <v>1</v>
      </c>
      <c r="R19" t="str">
        <f>IF('Qtr Report - Targets'!J27=0,"",'Qtr Report - Targets'!J27)</f>
        <v>Cumulative</v>
      </c>
      <c r="S19" t="str">
        <f>IF(R19="","",'Qtr Report - Targets'!K27)</f>
        <v>Annual</v>
      </c>
      <c r="T19">
        <f>IF(S19="","",'Qtr Report - Targets'!O27)</f>
        <v>648000</v>
      </c>
      <c r="U19" s="106">
        <f t="shared" si="2"/>
        <v>162000</v>
      </c>
      <c r="V19" s="106">
        <f t="shared" si="3"/>
        <v>162000</v>
      </c>
    </row>
    <row r="20" spans="1:22">
      <c r="A20" t="str">
        <f>'Qtr Report - Quantitative (NEW)'!$A$2</f>
        <v>Quarterly Performance Report</v>
      </c>
      <c r="B20">
        <f>Instructions!$H$11</f>
        <v>9</v>
      </c>
      <c r="C20" s="94">
        <f>Instructions!$D$11</f>
        <v>45747</v>
      </c>
      <c r="D20">
        <f>Instructions!$C$3</f>
        <v>1.1000000000000001</v>
      </c>
      <c r="E20" t="str">
        <f>'Qtr Report - Quantitative (NEW)'!$D$3</f>
        <v>Amazing Health Factory Pty Ltd</v>
      </c>
      <c r="F20" t="str">
        <f>'Qtr Report - Quantitative (NEW)'!$D$5</f>
        <v>Low Intensity Mental Health Services</v>
      </c>
      <c r="G20" t="str">
        <f>'Qtr Report - Quantitative (NEW)'!$D$4</f>
        <v>333-2B-3</v>
      </c>
      <c r="H20">
        <f t="shared" si="4"/>
        <v>28</v>
      </c>
      <c r="I20">
        <v>1</v>
      </c>
      <c r="J20" t="str">
        <f>'Qtr Report - Quantitative (NEW)'!$A$7</f>
        <v>Quantitative Information</v>
      </c>
      <c r="K20" t="str" cm="1">
        <f t="array" aca="1" ref="K20" ca="1">INDIRECT(ADDRESS((H20),1,1,1,"Qtr Report - Quantitative (NEW)"))</f>
        <v>All PHN Service Provision</v>
      </c>
      <c r="L20" s="104" t="str" cm="1">
        <f t="array" aca="1" ref="L20" ca="1">INDIRECT(ADDRESS((H20),2,1,1,"Qtr Report - Quantitative (NEW)"))</f>
        <v>Number of activities undertaken to increase community awareness/engagement for services provided</v>
      </c>
      <c r="M20" t="str">
        <f t="shared" ca="1" si="0"/>
        <v>Number of activities undertaken to increase community awareness/engagement for services provided</v>
      </c>
      <c r="N20" t="str" cm="1">
        <f t="array" aca="1" ref="N20" ca="1">IF(L20=0,IF(M20="","",INDIRECT(ADDRESS((H20),3,1,1,"Qtr Report - Quantitative (NEW)"))),IF(RIGHT(M20)=":","","Total"))</f>
        <v>Total</v>
      </c>
      <c r="O20" t="str">
        <f t="shared" ca="1" si="1"/>
        <v>Tidy</v>
      </c>
      <c r="P20" t="str" cm="1">
        <f t="array" aca="1" ref="P20" ca="1">IF(H20=10,INDIRECT(ADDRESS((H20-1),(I20+8),1,1,"Qtr Report - Quantitative (NEW)")),P19)</f>
        <v>Q1 
(Jul-Sep)</v>
      </c>
      <c r="Q20" s="96" cm="1">
        <f t="array" aca="1" ref="Q20" ca="1">INDIRECT(ADDRESS(H20,(I20+8),1,1,"Qtr Report - Quantitative (NEW)"))</f>
        <v>2</v>
      </c>
      <c r="R20" t="str">
        <f>IF('Qtr Report - Targets'!J28=0,"",'Qtr Report - Targets'!J28)</f>
        <v>Cumulative</v>
      </c>
      <c r="S20" t="str">
        <f>IF(R20="","",'Qtr Report - Targets'!K28)</f>
        <v>Annual</v>
      </c>
      <c r="T20">
        <f>IF(S20="","",'Qtr Report - Targets'!O28)</f>
        <v>20</v>
      </c>
      <c r="U20" s="106">
        <f t="shared" si="2"/>
        <v>5</v>
      </c>
      <c r="V20" s="106">
        <f t="shared" si="3"/>
        <v>5</v>
      </c>
    </row>
    <row r="21" spans="1:22">
      <c r="A21" t="str">
        <f>'Qtr Report - Quantitative (NEW)'!$A$2</f>
        <v>Quarterly Performance Report</v>
      </c>
      <c r="B21">
        <f>Instructions!$H$11</f>
        <v>9</v>
      </c>
      <c r="C21" s="94">
        <f>Instructions!$D$11</f>
        <v>45747</v>
      </c>
      <c r="D21">
        <f>Instructions!$C$3</f>
        <v>1.1000000000000001</v>
      </c>
      <c r="E21" t="str">
        <f>'Qtr Report - Quantitative (NEW)'!$D$3</f>
        <v>Amazing Health Factory Pty Ltd</v>
      </c>
      <c r="F21" t="str">
        <f>'Qtr Report - Quantitative (NEW)'!$D$5</f>
        <v>Low Intensity Mental Health Services</v>
      </c>
      <c r="G21" t="str">
        <f>'Qtr Report - Quantitative (NEW)'!$D$4</f>
        <v>333-2B-3</v>
      </c>
      <c r="H21">
        <f t="shared" si="4"/>
        <v>29</v>
      </c>
      <c r="I21">
        <v>1</v>
      </c>
      <c r="J21" t="str">
        <f>'Qtr Report - Quantitative (NEW)'!$A$7</f>
        <v>Quantitative Information</v>
      </c>
      <c r="K21" t="str" cm="1">
        <f t="array" aca="1" ref="K21" ca="1">INDIRECT(ADDRESS((H21),1,1,1,"Qtr Report - Quantitative (NEW)"))</f>
        <v>All PHN Service Provision</v>
      </c>
      <c r="L21" s="104" t="str" cm="1">
        <f t="array" aca="1" ref="L21" ca="1">INDIRECT(ADDRESS((H21),2,1,1,"Qtr Report - Quantitative (NEW)"))</f>
        <v>Percentage of clients who provided feedback by completing a satisfaction/experience survey</v>
      </c>
      <c r="M21" t="str">
        <f t="shared" ca="1" si="0"/>
        <v>Percentage of clients who provided feedback by completing a satisfaction/experience survey</v>
      </c>
      <c r="N21" t="str" cm="1">
        <f t="array" aca="1" ref="N21" ca="1">IF(L21=0,IF(M21="","",INDIRECT(ADDRESS((H21),3,1,1,"Qtr Report - Quantitative (NEW)"))),IF(RIGHT(M21)=":","","Total"))</f>
        <v>Total</v>
      </c>
      <c r="O21" t="str">
        <f t="shared" ca="1" si="1"/>
        <v>Tidy</v>
      </c>
      <c r="P21" t="str" cm="1">
        <f t="array" aca="1" ref="P21" ca="1">IF(H21=10,INDIRECT(ADDRESS((H21-1),(I21+8),1,1,"Qtr Report - Quantitative (NEW)")),P20)</f>
        <v>Q1 
(Jul-Sep)</v>
      </c>
      <c r="Q21" s="96" cm="1">
        <f t="array" aca="1" ref="Q21" ca="1">INDIRECT(ADDRESS(H21,(I21+8),1,1,"Qtr Report - Quantitative (NEW)"))</f>
        <v>2</v>
      </c>
      <c r="R21" t="str">
        <f>IF('Qtr Report - Targets'!J29=0,"",'Qtr Report - Targets'!J29)</f>
        <v>Rate</v>
      </c>
      <c r="S21" t="str">
        <f>IF(R21="","",'Qtr Report - Targets'!K29)</f>
        <v>Quarterly</v>
      </c>
      <c r="T21">
        <f>IF(S21="","",'Qtr Report - Targets'!O29)</f>
        <v>0.2</v>
      </c>
      <c r="U21" s="106">
        <f t="shared" si="2"/>
        <v>0.2</v>
      </c>
      <c r="V21" s="106" t="str">
        <f t="shared" si="3"/>
        <v/>
      </c>
    </row>
    <row r="22" spans="1:22">
      <c r="A22" t="str">
        <f>'Qtr Report - Quantitative (NEW)'!$A$2</f>
        <v>Quarterly Performance Report</v>
      </c>
      <c r="B22">
        <f>Instructions!$H$11</f>
        <v>9</v>
      </c>
      <c r="C22" s="94">
        <f>Instructions!$D$11</f>
        <v>45747</v>
      </c>
      <c r="D22">
        <f>Instructions!$C$3</f>
        <v>1.1000000000000001</v>
      </c>
      <c r="E22" t="str">
        <f>'Qtr Report - Quantitative (NEW)'!$D$3</f>
        <v>Amazing Health Factory Pty Ltd</v>
      </c>
      <c r="F22" t="str">
        <f>'Qtr Report - Quantitative (NEW)'!$D$5</f>
        <v>Low Intensity Mental Health Services</v>
      </c>
      <c r="G22" t="str">
        <f>'Qtr Report - Quantitative (NEW)'!$D$4</f>
        <v>333-2B-3</v>
      </c>
      <c r="H22">
        <f t="shared" si="4"/>
        <v>30</v>
      </c>
      <c r="I22">
        <v>1</v>
      </c>
      <c r="J22" t="str">
        <f>'Qtr Report - Quantitative (NEW)'!$A$7</f>
        <v>Quantitative Information</v>
      </c>
      <c r="K22" t="str" cm="1">
        <f t="array" aca="1" ref="K22" ca="1">INDIRECT(ADDRESS((H22),1,1,1,"Qtr Report - Quantitative (NEW)"))</f>
        <v>All PHN Service Provision</v>
      </c>
      <c r="L22" s="104" t="str" cm="1">
        <f t="array" aca="1" ref="L22" ca="1">INDIRECT(ADDRESS((H22),2,1,1,"Qtr Report - Quantitative (NEW)"))</f>
        <v>Percentage of clients who reported high level of satisfaction and experience with service</v>
      </c>
      <c r="M22" t="str">
        <f t="shared" ca="1" si="0"/>
        <v>Percentage of clients who reported high level of satisfaction and experience with service</v>
      </c>
      <c r="N22" t="str" cm="1">
        <f t="array" aca="1" ref="N22" ca="1">IF(L22=0,IF(M22="","",INDIRECT(ADDRESS((H22),3,1,1,"Qtr Report - Quantitative (NEW)"))),IF(RIGHT(M22)=":","","Total"))</f>
        <v>Total</v>
      </c>
      <c r="O22" t="str">
        <f t="shared" ca="1" si="1"/>
        <v>Tidy</v>
      </c>
      <c r="P22" t="str" cm="1">
        <f t="array" aca="1" ref="P22" ca="1">IF(H22=10,INDIRECT(ADDRESS((H22-1),(I22+8),1,1,"Qtr Report - Quantitative (NEW)")),P21)</f>
        <v>Q1 
(Jul-Sep)</v>
      </c>
      <c r="Q22" s="96" cm="1">
        <f t="array" aca="1" ref="Q22" ca="1">INDIRECT(ADDRESS(H22,(I22+8),1,1,"Qtr Report - Quantitative (NEW)"))</f>
        <v>2</v>
      </c>
      <c r="R22" t="str">
        <f>IF('Qtr Report - Targets'!J30=0,"",'Qtr Report - Targets'!J30)</f>
        <v>Rate</v>
      </c>
      <c r="S22" t="str">
        <f>IF(R22="","",'Qtr Report - Targets'!K30)</f>
        <v>Quarterly</v>
      </c>
      <c r="T22">
        <f>IF(S22="","",'Qtr Report - Targets'!O30)</f>
        <v>0.75</v>
      </c>
      <c r="U22" s="106">
        <f t="shared" si="2"/>
        <v>0.75</v>
      </c>
      <c r="V22" s="106" t="str">
        <f t="shared" si="3"/>
        <v/>
      </c>
    </row>
    <row r="23" spans="1:22">
      <c r="A23" t="str">
        <f>'Qtr Report - Quantitative (NEW)'!$A$2</f>
        <v>Quarterly Performance Report</v>
      </c>
      <c r="B23">
        <f>Instructions!$H$11</f>
        <v>9</v>
      </c>
      <c r="C23" s="94">
        <f>Instructions!$D$11</f>
        <v>45747</v>
      </c>
      <c r="D23">
        <f>Instructions!$C$3</f>
        <v>1.1000000000000001</v>
      </c>
      <c r="E23" t="str">
        <f>'Qtr Report - Quantitative (NEW)'!$D$3</f>
        <v>Amazing Health Factory Pty Ltd</v>
      </c>
      <c r="F23" t="str">
        <f>'Qtr Report - Quantitative (NEW)'!$D$5</f>
        <v>Low Intensity Mental Health Services</v>
      </c>
      <c r="G23" t="str">
        <f>'Qtr Report - Quantitative (NEW)'!$D$4</f>
        <v>333-2B-3</v>
      </c>
      <c r="H23">
        <f t="shared" si="4"/>
        <v>31</v>
      </c>
      <c r="I23">
        <v>1</v>
      </c>
      <c r="J23" t="str">
        <f>'Qtr Report - Quantitative (NEW)'!$A$7</f>
        <v>Quantitative Information</v>
      </c>
      <c r="K23" t="str" cm="1">
        <f t="array" aca="1" ref="K23" ca="1">INDIRECT(ADDRESS((H23),1,1,1,"Qtr Report - Quantitative (NEW)"))</f>
        <v>All PHN Service Provision</v>
      </c>
      <c r="L23" s="104" t="str" cm="1">
        <f t="array" aca="1" ref="L23" ca="1">INDIRECT(ADDRESS((H23),2,1,1,"Qtr Report - Quantitative (NEW)"))</f>
        <v>Percentage of staff who have undertaken professional development activities</v>
      </c>
      <c r="M23" t="str">
        <f t="shared" ca="1" si="0"/>
        <v>Percentage of staff who have undertaken professional development activities</v>
      </c>
      <c r="N23" t="str" cm="1">
        <f t="array" aca="1" ref="N23" ca="1">IF(L23=0,IF(M23="","",INDIRECT(ADDRESS((H23),3,1,1,"Qtr Report - Quantitative (NEW)"))),IF(RIGHT(M23)=":","","Total"))</f>
        <v>Total</v>
      </c>
      <c r="O23" t="str">
        <f t="shared" ca="1" si="1"/>
        <v>Tidy</v>
      </c>
      <c r="P23" t="str" cm="1">
        <f t="array" aca="1" ref="P23" ca="1">IF(H23=10,INDIRECT(ADDRESS((H23-1),(I23+8),1,1,"Qtr Report - Quantitative (NEW)")),P22)</f>
        <v>Q1 
(Jul-Sep)</v>
      </c>
      <c r="Q23" s="96" cm="1">
        <f t="array" aca="1" ref="Q23" ca="1">INDIRECT(ADDRESS(H23,(I23+8),1,1,"Qtr Report - Quantitative (NEW)"))</f>
        <v>1</v>
      </c>
      <c r="R23" t="str">
        <f>IF('Qtr Report - Targets'!J31=0,"",'Qtr Report - Targets'!J31)</f>
        <v>Rate</v>
      </c>
      <c r="S23" t="str">
        <f>IF(R23="","",'Qtr Report - Targets'!K31)</f>
        <v>Quarterly</v>
      </c>
      <c r="T23">
        <f>IF(S23="","",'Qtr Report - Targets'!O31)</f>
        <v>0.9</v>
      </c>
      <c r="U23" s="106">
        <f t="shared" si="2"/>
        <v>0.9</v>
      </c>
      <c r="V23" s="106" t="str">
        <f t="shared" si="3"/>
        <v/>
      </c>
    </row>
    <row r="24" spans="1:22">
      <c r="A24" t="str">
        <f>'Qtr Report - Quantitative (NEW)'!$A$2</f>
        <v>Quarterly Performance Report</v>
      </c>
      <c r="B24">
        <f>Instructions!$H$11</f>
        <v>9</v>
      </c>
      <c r="C24" s="94">
        <f>Instructions!$D$11</f>
        <v>45747</v>
      </c>
      <c r="D24">
        <f>Instructions!$C$3</f>
        <v>1.1000000000000001</v>
      </c>
      <c r="E24" t="str">
        <f>'Qtr Report - Quantitative (NEW)'!$D$3</f>
        <v>Amazing Health Factory Pty Ltd</v>
      </c>
      <c r="F24" t="str">
        <f>'Qtr Report - Quantitative (NEW)'!$D$5</f>
        <v>Low Intensity Mental Health Services</v>
      </c>
      <c r="G24" t="str">
        <f>'Qtr Report - Quantitative (NEW)'!$D$4</f>
        <v>333-2B-3</v>
      </c>
      <c r="H24">
        <f t="shared" si="4"/>
        <v>32</v>
      </c>
      <c r="I24">
        <v>1</v>
      </c>
      <c r="J24" t="str">
        <f>'Qtr Report - Quantitative (NEW)'!$A$7</f>
        <v>Quantitative Information</v>
      </c>
      <c r="K24" cm="1">
        <f t="array" aca="1" ref="K24" ca="1">INDIRECT(ADDRESS((H24),1,1,1,"Qtr Report - Quantitative (NEW)"))</f>
        <v>0</v>
      </c>
      <c r="L24" s="104" cm="1">
        <f t="array" aca="1" ref="L24" ca="1">INDIRECT(ADDRESS((H24),2,1,1,"Qtr Report - Quantitative (NEW)"))</f>
        <v>0</v>
      </c>
      <c r="M24" t="str">
        <f t="shared" ca="1" si="0"/>
        <v/>
      </c>
      <c r="N24" t="str" cm="1">
        <f t="array" aca="1" ref="N24" ca="1">IF(L24=0,IF(M24="","",INDIRECT(ADDRESS((H24),3,1,1,"Qtr Report - Quantitative (NEW)"))),IF(RIGHT(M24)=":","","Total"))</f>
        <v/>
      </c>
      <c r="O24" t="str">
        <f t="shared" ca="1" si="1"/>
        <v>Messy</v>
      </c>
      <c r="P24" t="str" cm="1">
        <f t="array" aca="1" ref="P24" ca="1">IF(H24=10,INDIRECT(ADDRESS((H24-1),(I24+8),1,1,"Qtr Report - Quantitative (NEW)")),P23)</f>
        <v>Q1 
(Jul-Sep)</v>
      </c>
      <c r="Q24" s="96" cm="1">
        <f t="array" aca="1" ref="Q24" ca="1">INDIRECT(ADDRESS(H24,(I24+8),1,1,"Qtr Report - Quantitative (NEW)"))</f>
        <v>0</v>
      </c>
      <c r="R24" t="str">
        <f>IF('Qtr Report - Targets'!J32=0,"",'Qtr Report - Targets'!J32)</f>
        <v/>
      </c>
      <c r="S24" t="str">
        <f>IF(R24="","",'Qtr Report - Targets'!K32)</f>
        <v/>
      </c>
      <c r="T24" t="str">
        <f>IF(S24="","",'Qtr Report - Targets'!O32)</f>
        <v/>
      </c>
      <c r="U24" s="106" t="str">
        <f t="shared" si="2"/>
        <v/>
      </c>
      <c r="V24" s="106" t="str">
        <f t="shared" si="3"/>
        <v/>
      </c>
    </row>
    <row r="25" spans="1:22">
      <c r="A25" t="str">
        <f>'Qtr Report - Quantitative (NEW)'!$A$2</f>
        <v>Quarterly Performance Report</v>
      </c>
      <c r="B25">
        <f>Instructions!$H$11</f>
        <v>9</v>
      </c>
      <c r="C25" s="94">
        <f>Instructions!$D$11</f>
        <v>45747</v>
      </c>
      <c r="D25">
        <f>Instructions!$C$3</f>
        <v>1.1000000000000001</v>
      </c>
      <c r="E25" t="str">
        <f>'Qtr Report - Quantitative (NEW)'!$D$3</f>
        <v>Amazing Health Factory Pty Ltd</v>
      </c>
      <c r="F25" t="str">
        <f>'Qtr Report - Quantitative (NEW)'!$D$5</f>
        <v>Low Intensity Mental Health Services</v>
      </c>
      <c r="G25" t="str">
        <f>'Qtr Report - Quantitative (NEW)'!$D$4</f>
        <v>333-2B-3</v>
      </c>
      <c r="H25">
        <f t="shared" si="4"/>
        <v>33</v>
      </c>
      <c r="I25">
        <v>1</v>
      </c>
      <c r="J25" t="str">
        <f>'Qtr Report - Quantitative (NEW)'!$A$7</f>
        <v>Quantitative Information</v>
      </c>
      <c r="K25" t="str" cm="1">
        <f t="array" aca="1" ref="K25" ca="1">INDIRECT(ADDRESS((H25),1,1,1,"Qtr Report - Quantitative (NEW)"))</f>
        <v>Mental Health Programs</v>
      </c>
      <c r="L25" s="104" t="str" cm="1">
        <f t="array" aca="1" ref="L25" ca="1">INDIRECT(ADDRESS((H25),2,1,1,"Qtr Report - Quantitative (NEW)"))</f>
        <v>Number of new episodes of care commenced</v>
      </c>
      <c r="M25" t="str">
        <f t="shared" ca="1" si="0"/>
        <v>Number of new episodes of care commenced</v>
      </c>
      <c r="N25" t="str" cm="1">
        <f t="array" aca="1" ref="N25" ca="1">IF(L25=0,IF(M25="","",INDIRECT(ADDRESS((H25),3,1,1,"Qtr Report - Quantitative (NEW)"))),IF(RIGHT(M25)=":","","Total"))</f>
        <v>Total</v>
      </c>
      <c r="O25" t="str">
        <f t="shared" ca="1" si="1"/>
        <v>Tidy</v>
      </c>
      <c r="P25" t="str" cm="1">
        <f t="array" aca="1" ref="P25" ca="1">IF(H25=10,INDIRECT(ADDRESS((H25-1),(I25+8),1,1,"Qtr Report - Quantitative (NEW)")),P24)</f>
        <v>Q1 
(Jul-Sep)</v>
      </c>
      <c r="Q25" s="96" cm="1">
        <f t="array" aca="1" ref="Q25" ca="1">INDIRECT(ADDRESS(H25,(I25+8),1,1,"Qtr Report - Quantitative (NEW)"))</f>
        <v>16</v>
      </c>
      <c r="R25" t="str">
        <f>IF('Qtr Report - Targets'!J33=0,"",'Qtr Report - Targets'!J33)</f>
        <v>Cumulative</v>
      </c>
      <c r="S25" t="str">
        <f>IF(R25="","",'Qtr Report - Targets'!K33)</f>
        <v>Annual</v>
      </c>
      <c r="T25">
        <f>IF(S25="","",'Qtr Report - Targets'!O33)</f>
        <v>45000</v>
      </c>
      <c r="U25" s="106">
        <f t="shared" si="2"/>
        <v>11250</v>
      </c>
      <c r="V25" s="106">
        <f t="shared" si="3"/>
        <v>11250</v>
      </c>
    </row>
    <row r="26" spans="1:22">
      <c r="A26" t="str">
        <f>'Qtr Report - Quantitative (NEW)'!$A$2</f>
        <v>Quarterly Performance Report</v>
      </c>
      <c r="B26">
        <f>Instructions!$H$11</f>
        <v>9</v>
      </c>
      <c r="C26" s="94">
        <f>Instructions!$D$11</f>
        <v>45747</v>
      </c>
      <c r="D26">
        <f>Instructions!$C$3</f>
        <v>1.1000000000000001</v>
      </c>
      <c r="E26" t="str">
        <f>'Qtr Report - Quantitative (NEW)'!$D$3</f>
        <v>Amazing Health Factory Pty Ltd</v>
      </c>
      <c r="F26" t="str">
        <f>'Qtr Report - Quantitative (NEW)'!$D$5</f>
        <v>Low Intensity Mental Health Services</v>
      </c>
      <c r="G26" t="str">
        <f>'Qtr Report - Quantitative (NEW)'!$D$4</f>
        <v>333-2B-3</v>
      </c>
      <c r="H26">
        <f t="shared" si="4"/>
        <v>34</v>
      </c>
      <c r="I26">
        <v>1</v>
      </c>
      <c r="J26" t="str">
        <f>'Qtr Report - Quantitative (NEW)'!$A$7</f>
        <v>Quantitative Information</v>
      </c>
      <c r="K26" t="str" cm="1">
        <f t="array" aca="1" ref="K26" ca="1">INDIRECT(ADDRESS((H26),1,1,1,"Qtr Report - Quantitative (NEW)"))</f>
        <v>Mental Health Programs</v>
      </c>
      <c r="L26" s="104" t="str" cm="1">
        <f t="array" aca="1" ref="L26" ca="1">INDIRECT(ADDRESS((H26),2,1,1,"Qtr Report - Quantitative (NEW)"))</f>
        <v>Number of service contacts delivered</v>
      </c>
      <c r="M26" t="str">
        <f t="shared" ca="1" si="0"/>
        <v>Number of service contacts delivered</v>
      </c>
      <c r="N26" t="str" cm="1">
        <f t="array" aca="1" ref="N26" ca="1">IF(L26=0,IF(M26="","",INDIRECT(ADDRESS((H26),3,1,1,"Qtr Report - Quantitative (NEW)"))),IF(RIGHT(M26)=":","","Total"))</f>
        <v>Total</v>
      </c>
      <c r="O26" t="str">
        <f t="shared" ca="1" si="1"/>
        <v>Tidy</v>
      </c>
      <c r="P26" t="str" cm="1">
        <f t="array" aca="1" ref="P26" ca="1">IF(H26=10,INDIRECT(ADDRESS((H26-1),(I26+8),1,1,"Qtr Report - Quantitative (NEW)")),P25)</f>
        <v>Q1 
(Jul-Sep)</v>
      </c>
      <c r="Q26" s="96" cm="1">
        <f t="array" aca="1" ref="Q26" ca="1">INDIRECT(ADDRESS(H26,(I26+8),1,1,"Qtr Report - Quantitative (NEW)"))</f>
        <v>41</v>
      </c>
      <c r="R26" t="str">
        <f>IF('Qtr Report - Targets'!J34=0,"",'Qtr Report - Targets'!J34)</f>
        <v>Cumulative</v>
      </c>
      <c r="S26" t="str">
        <f>IF(R26="","",'Qtr Report - Targets'!K34)</f>
        <v>Annual</v>
      </c>
      <c r="T26">
        <f>IF(S26="","",'Qtr Report - Targets'!O34)</f>
        <v>720000</v>
      </c>
      <c r="U26" s="106">
        <f t="shared" si="2"/>
        <v>180000</v>
      </c>
      <c r="V26" s="106">
        <f t="shared" si="3"/>
        <v>180000</v>
      </c>
    </row>
    <row r="27" spans="1:22">
      <c r="A27" t="str">
        <f>'Qtr Report - Quantitative (NEW)'!$A$2</f>
        <v>Quarterly Performance Report</v>
      </c>
      <c r="B27">
        <f>Instructions!$H$11</f>
        <v>9</v>
      </c>
      <c r="C27" s="94">
        <f>Instructions!$D$11</f>
        <v>45747</v>
      </c>
      <c r="D27">
        <f>Instructions!$C$3</f>
        <v>1.1000000000000001</v>
      </c>
      <c r="E27" t="str">
        <f>'Qtr Report - Quantitative (NEW)'!$D$3</f>
        <v>Amazing Health Factory Pty Ltd</v>
      </c>
      <c r="F27" t="str">
        <f>'Qtr Report - Quantitative (NEW)'!$D$5</f>
        <v>Low Intensity Mental Health Services</v>
      </c>
      <c r="G27" t="str">
        <f>'Qtr Report - Quantitative (NEW)'!$D$4</f>
        <v>333-2B-3</v>
      </c>
      <c r="H27">
        <f t="shared" si="4"/>
        <v>35</v>
      </c>
      <c r="I27">
        <v>1</v>
      </c>
      <c r="J27" t="str">
        <f>'Qtr Report - Quantitative (NEW)'!$A$7</f>
        <v>Quantitative Information</v>
      </c>
      <c r="K27" t="str" cm="1">
        <f t="array" aca="1" ref="K27" ca="1">INDIRECT(ADDRESS((H27),1,1,1,"Qtr Report - Quantitative (NEW)"))</f>
        <v>Mental Health Programs</v>
      </c>
      <c r="L27" s="104" t="str" cm="1">
        <f t="array" aca="1" ref="L27" ca="1">INDIRECT(ADDRESS((H27),2,1,1,"Qtr Report - Quantitative (NEW)"))</f>
        <v>Proportion of services delivered to Aboriginal and Torres Strait Islander Peoples where the services were culturally appropriate (App-2)</v>
      </c>
      <c r="M27" t="str">
        <f t="shared" ca="1" si="0"/>
        <v>Proportion of services delivered to Aboriginal and Torres Strait Islander Peoples where the services were culturally appropriate (App-2)</v>
      </c>
      <c r="N27" t="str" cm="1">
        <f t="array" aca="1" ref="N27" ca="1">IF(L27=0,IF(M27="","",INDIRECT(ADDRESS((H27),3,1,1,"Qtr Report - Quantitative (NEW)"))),IF(RIGHT(M27)=":","","Total"))</f>
        <v>Total</v>
      </c>
      <c r="O27" t="str">
        <f t="shared" ca="1" si="1"/>
        <v>Tidy</v>
      </c>
      <c r="P27" t="str" cm="1">
        <f t="array" aca="1" ref="P27" ca="1">IF(H27=10,INDIRECT(ADDRESS((H27-1),(I27+8),1,1,"Qtr Report - Quantitative (NEW)")),P26)</f>
        <v>Q1 
(Jul-Sep)</v>
      </c>
      <c r="Q27" s="96" cm="1">
        <f t="array" aca="1" ref="Q27" ca="1">INDIRECT(ADDRESS(H27,(I27+8),1,1,"Qtr Report - Quantitative (NEW)"))</f>
        <v>0.95633330000000005</v>
      </c>
      <c r="R27" t="str">
        <f>IF('Qtr Report - Targets'!J35=0,"",'Qtr Report - Targets'!J35)</f>
        <v>Rate</v>
      </c>
      <c r="S27" t="str">
        <f>IF(R27="","",'Qtr Report - Targets'!K35)</f>
        <v>Quarterly</v>
      </c>
      <c r="T27">
        <f>IF(S27="","",'Qtr Report - Targets'!O35)</f>
        <v>0.95</v>
      </c>
      <c r="U27" s="106">
        <f t="shared" si="2"/>
        <v>0.95</v>
      </c>
      <c r="V27" s="106" t="str">
        <f t="shared" si="3"/>
        <v/>
      </c>
    </row>
    <row r="28" spans="1:22">
      <c r="A28" t="str">
        <f>'Qtr Report - Quantitative (NEW)'!$A$2</f>
        <v>Quarterly Performance Report</v>
      </c>
      <c r="B28">
        <f>Instructions!$H$11</f>
        <v>9</v>
      </c>
      <c r="C28" s="94">
        <f>Instructions!$D$11</f>
        <v>45747</v>
      </c>
      <c r="D28">
        <f>Instructions!$C$3</f>
        <v>1.1000000000000001</v>
      </c>
      <c r="E28" t="str">
        <f>'Qtr Report - Quantitative (NEW)'!$D$3</f>
        <v>Amazing Health Factory Pty Ltd</v>
      </c>
      <c r="F28" t="str">
        <f>'Qtr Report - Quantitative (NEW)'!$D$5</f>
        <v>Low Intensity Mental Health Services</v>
      </c>
      <c r="G28" t="str">
        <f>'Qtr Report - Quantitative (NEW)'!$D$4</f>
        <v>333-2B-3</v>
      </c>
      <c r="H28">
        <f t="shared" si="4"/>
        <v>36</v>
      </c>
      <c r="I28">
        <v>1</v>
      </c>
      <c r="J28" t="str">
        <f>'Qtr Report - Quantitative (NEW)'!$A$7</f>
        <v>Quantitative Information</v>
      </c>
      <c r="K28" t="str" cm="1">
        <f t="array" aca="1" ref="K28" ca="1">INDIRECT(ADDRESS((H28),1,1,1,"Qtr Report - Quantitative (NEW)"))</f>
        <v>Mental Health Programs</v>
      </c>
      <c r="L28" s="104" t="str" cm="1">
        <f t="array" aca="1" ref="L28" ca="1">INDIRECT(ADDRESS((H28),2,1,1,"Qtr Report - Quantitative (NEW)"))</f>
        <v>Proportion of clients who receive a service contact within 7 days of referral, where the client has attempted or is at risk of suicide (App-3)</v>
      </c>
      <c r="M28" t="str">
        <f t="shared" ca="1" si="0"/>
        <v>Proportion of clients who receive a service contact within 7 days of referral, where the client has attempted or is at risk of suicide (App-3)</v>
      </c>
      <c r="N28" t="str" cm="1">
        <f t="array" aca="1" ref="N28" ca="1">IF(L28=0,IF(M28="","",INDIRECT(ADDRESS((H28),3,1,1,"Qtr Report - Quantitative (NEW)"))),IF(RIGHT(M28)=":","","Total"))</f>
        <v>Total</v>
      </c>
      <c r="O28" t="str">
        <f t="shared" ca="1" si="1"/>
        <v>Tidy</v>
      </c>
      <c r="P28" t="str" cm="1">
        <f t="array" aca="1" ref="P28" ca="1">IF(H28=10,INDIRECT(ADDRESS((H28-1),(I28+8),1,1,"Qtr Report - Quantitative (NEW)")),P27)</f>
        <v>Q1 
(Jul-Sep)</v>
      </c>
      <c r="Q28" s="96" cm="1">
        <f t="array" aca="1" ref="Q28" ca="1">INDIRECT(ADDRESS(H28,(I28+8),1,1,"Qtr Report - Quantitative (NEW)"))</f>
        <v>1</v>
      </c>
      <c r="R28" t="str">
        <f>IF('Qtr Report - Targets'!J36=0,"",'Qtr Report - Targets'!J36)</f>
        <v>Rate</v>
      </c>
      <c r="S28" t="str">
        <f>IF(R28="","",'Qtr Report - Targets'!K36)</f>
        <v>Quarterly</v>
      </c>
      <c r="T28">
        <f>IF(S28="","",'Qtr Report - Targets'!O36)</f>
        <v>0.95</v>
      </c>
      <c r="U28" s="106">
        <f t="shared" si="2"/>
        <v>0.95</v>
      </c>
      <c r="V28" s="106" t="str">
        <f t="shared" si="3"/>
        <v/>
      </c>
    </row>
    <row r="29" spans="1:22">
      <c r="A29" t="str">
        <f>'Qtr Report - Quantitative (NEW)'!$A$2</f>
        <v>Quarterly Performance Report</v>
      </c>
      <c r="B29">
        <f>Instructions!$H$11</f>
        <v>9</v>
      </c>
      <c r="C29" s="94">
        <f>Instructions!$D$11</f>
        <v>45747</v>
      </c>
      <c r="D29">
        <f>Instructions!$C$3</f>
        <v>1.1000000000000001</v>
      </c>
      <c r="E29" t="str">
        <f>'Qtr Report - Quantitative (NEW)'!$D$3</f>
        <v>Amazing Health Factory Pty Ltd</v>
      </c>
      <c r="F29" t="str">
        <f>'Qtr Report - Quantitative (NEW)'!$D$5</f>
        <v>Low Intensity Mental Health Services</v>
      </c>
      <c r="G29" t="str">
        <f>'Qtr Report - Quantitative (NEW)'!$D$4</f>
        <v>333-2B-3</v>
      </c>
      <c r="H29">
        <f t="shared" si="4"/>
        <v>37</v>
      </c>
      <c r="I29">
        <v>1</v>
      </c>
      <c r="J29" t="str">
        <f>'Qtr Report - Quantitative (NEW)'!$A$7</f>
        <v>Quantitative Information</v>
      </c>
      <c r="K29" t="str" cm="1">
        <f t="array" aca="1" ref="K29" ca="1">INDIRECT(ADDRESS((H29),1,1,1,"Qtr Report - Quantitative (NEW)"))</f>
        <v>Mental Health Programs</v>
      </c>
      <c r="L29" s="104" t="str" cm="1">
        <f t="array" aca="1" ref="L29" ca="1">INDIRECT(ADDRESS((H29),2,1,1,"Qtr Report - Quantitative (NEW)"))</f>
        <v>The proportion of episodes delivered with a valid clinical outcome (K10 or 5) measures at both baseline an follow up (Out-3)</v>
      </c>
      <c r="M29" t="str">
        <f t="shared" ca="1" si="0"/>
        <v>The proportion of episodes delivered with a valid clinical outcome (K10 or 5) measures at both baseline an follow up (Out-3)</v>
      </c>
      <c r="N29" t="str" cm="1">
        <f t="array" aca="1" ref="N29" ca="1">IF(L29=0,IF(M29="","",INDIRECT(ADDRESS((H29),3,1,1,"Qtr Report - Quantitative (NEW)"))),IF(RIGHT(M29)=":","","Total"))</f>
        <v>Total</v>
      </c>
      <c r="O29" t="str">
        <f t="shared" ca="1" si="1"/>
        <v>Tidy</v>
      </c>
      <c r="P29" t="str" cm="1">
        <f t="array" aca="1" ref="P29" ca="1">IF(H29=10,INDIRECT(ADDRESS((H29-1),(I29+8),1,1,"Qtr Report - Quantitative (NEW)")),P28)</f>
        <v>Q1 
(Jul-Sep)</v>
      </c>
      <c r="Q29" s="96" cm="1">
        <f t="array" aca="1" ref="Q29" ca="1">INDIRECT(ADDRESS(H29,(I29+8),1,1,"Qtr Report - Quantitative (NEW)"))</f>
        <v>0.7</v>
      </c>
      <c r="R29" t="str">
        <f>IF('Qtr Report - Targets'!J37=0,"",'Qtr Report - Targets'!J37)</f>
        <v>Rate</v>
      </c>
      <c r="S29" t="str">
        <f>IF(R29="","",'Qtr Report - Targets'!K37)</f>
        <v>Quarterly</v>
      </c>
      <c r="T29">
        <f>IF(S29="","",'Qtr Report - Targets'!O37)</f>
        <v>1</v>
      </c>
      <c r="U29" s="106">
        <f t="shared" si="2"/>
        <v>1</v>
      </c>
      <c r="V29" s="106" t="str">
        <f t="shared" si="3"/>
        <v/>
      </c>
    </row>
    <row r="30" spans="1:22">
      <c r="A30" t="str">
        <f>'Qtr Report - Quantitative (NEW)'!$A$2</f>
        <v>Quarterly Performance Report</v>
      </c>
      <c r="B30">
        <f>Instructions!$H$11</f>
        <v>9</v>
      </c>
      <c r="C30" s="94">
        <f>Instructions!$D$11</f>
        <v>45747</v>
      </c>
      <c r="D30">
        <f>Instructions!$C$3</f>
        <v>1.1000000000000001</v>
      </c>
      <c r="E30" t="str">
        <f>'Qtr Report - Quantitative (NEW)'!$D$3</f>
        <v>Amazing Health Factory Pty Ltd</v>
      </c>
      <c r="F30" t="str">
        <f>'Qtr Report - Quantitative (NEW)'!$D$5</f>
        <v>Low Intensity Mental Health Services</v>
      </c>
      <c r="G30" t="str">
        <f>'Qtr Report - Quantitative (NEW)'!$D$4</f>
        <v>333-2B-3</v>
      </c>
      <c r="H30">
        <f t="shared" si="4"/>
        <v>38</v>
      </c>
      <c r="I30">
        <v>1</v>
      </c>
      <c r="J30" t="str">
        <f>'Qtr Report - Quantitative (NEW)'!$A$7</f>
        <v>Quantitative Information</v>
      </c>
      <c r="K30" t="str" cm="1">
        <f t="array" aca="1" ref="K30" ca="1">INDIRECT(ADDRESS((H30),1,1,1,"Qtr Report - Quantitative (NEW)"))</f>
        <v>Mental Health Programs</v>
      </c>
      <c r="L30" s="104" t="str" cm="1">
        <f t="array" aca="1" ref="L30" ca="1">INDIRECT(ADDRESS((H30),2,1,1,"Qtr Report - Quantitative (NEW)"))</f>
        <v>Proportion of episodes of care delivered where:</v>
      </c>
      <c r="M30" t="str">
        <f t="shared" ca="1" si="0"/>
        <v>Proportion of episodes of care delivered where:</v>
      </c>
      <c r="N30" t="str" cm="1">
        <f t="array" aca="1" ref="N30" ca="1">IF(L30=0,IF(M30="","",INDIRECT(ADDRESS((H30),3,1,1,"Qtr Report - Quantitative (NEW)"))),IF(RIGHT(M30)=":","","Total"))</f>
        <v/>
      </c>
      <c r="O30" t="str">
        <f t="shared" ca="1" si="1"/>
        <v>Messy</v>
      </c>
      <c r="P30" t="str" cm="1">
        <f t="array" aca="1" ref="P30" ca="1">IF(H30=10,INDIRECT(ADDRESS((H30-1),(I30+8),1,1,"Qtr Report - Quantitative (NEW)")),P29)</f>
        <v>Q1 
(Jul-Sep)</v>
      </c>
      <c r="Q30" s="96" cm="1">
        <f t="array" aca="1" ref="Q30" ca="1">INDIRECT(ADDRESS(H30,(I30+8),1,1,"Qtr Report - Quantitative (NEW)"))</f>
        <v>0</v>
      </c>
      <c r="R30" t="str">
        <f>IF('Qtr Report - Targets'!J38=0,"",'Qtr Report - Targets'!J38)</f>
        <v/>
      </c>
      <c r="S30" t="str">
        <f>IF(R30="","",'Qtr Report - Targets'!K38)</f>
        <v/>
      </c>
      <c r="T30" t="str">
        <f>IF(S30="","",'Qtr Report - Targets'!O38)</f>
        <v/>
      </c>
      <c r="U30" s="106" t="str">
        <f t="shared" si="2"/>
        <v/>
      </c>
      <c r="V30" s="106" t="str">
        <f t="shared" si="3"/>
        <v/>
      </c>
    </row>
    <row r="31" spans="1:22">
      <c r="A31" t="str">
        <f>'Qtr Report - Quantitative (NEW)'!$A$2</f>
        <v>Quarterly Performance Report</v>
      </c>
      <c r="B31">
        <f>Instructions!$H$11</f>
        <v>9</v>
      </c>
      <c r="C31" s="94">
        <f>Instructions!$D$11</f>
        <v>45747</v>
      </c>
      <c r="D31">
        <f>Instructions!$C$3</f>
        <v>1.1000000000000001</v>
      </c>
      <c r="E31" t="str">
        <f>'Qtr Report - Quantitative (NEW)'!$D$3</f>
        <v>Amazing Health Factory Pty Ltd</v>
      </c>
      <c r="F31" t="str">
        <f>'Qtr Report - Quantitative (NEW)'!$D$5</f>
        <v>Low Intensity Mental Health Services</v>
      </c>
      <c r="G31" t="str">
        <f>'Qtr Report - Quantitative (NEW)'!$D$4</f>
        <v>333-2B-3</v>
      </c>
      <c r="H31">
        <f t="shared" si="4"/>
        <v>39</v>
      </c>
      <c r="I31">
        <v>1</v>
      </c>
      <c r="J31" t="str">
        <f>'Qtr Report - Quantitative (NEW)'!$A$7</f>
        <v>Quantitative Information</v>
      </c>
      <c r="K31" t="str" cm="1">
        <f t="array" aca="1" ref="K31" ca="1">INDIRECT(ADDRESS((H31),1,1,1,"Qtr Report - Quantitative (NEW)"))</f>
        <v>Mental Health Programs</v>
      </c>
      <c r="L31" s="104" cm="1">
        <f t="array" aca="1" ref="L31" ca="1">INDIRECT(ADDRESS((H31),2,1,1,"Qtr Report - Quantitative (NEW)"))</f>
        <v>0</v>
      </c>
      <c r="M31" t="str">
        <f t="shared" ca="1" si="0"/>
        <v>Proportion of episodes of care delivered where:</v>
      </c>
      <c r="N31" t="str" cm="1">
        <f t="array" aca="1" ref="N31" ca="1">IF(L31=0,IF(M31="","",INDIRECT(ADDRESS((H31),3,1,1,"Qtr Report - Quantitative (NEW)"))),IF(RIGHT(M31)=":","","Total"))</f>
        <v>Improvement</v>
      </c>
      <c r="O31" t="str">
        <f t="shared" ca="1" si="1"/>
        <v>Tidy</v>
      </c>
      <c r="P31" t="str" cm="1">
        <f t="array" aca="1" ref="P31" ca="1">IF(H31=10,INDIRECT(ADDRESS((H31-1),(I31+8),1,1,"Qtr Report - Quantitative (NEW)")),P30)</f>
        <v>Q1 
(Jul-Sep)</v>
      </c>
      <c r="Q31" s="96" cm="1">
        <f t="array" aca="1" ref="Q31" ca="1">INDIRECT(ADDRESS(H31,(I31+8),1,1,"Qtr Report - Quantitative (NEW)"))</f>
        <v>0.6</v>
      </c>
      <c r="R31" t="str">
        <f>IF('Qtr Report - Targets'!J39=0,"",'Qtr Report - Targets'!J39)</f>
        <v>Rate</v>
      </c>
      <c r="S31" t="str">
        <f>IF(R31="","",'Qtr Report - Targets'!K39)</f>
        <v>Quarterly</v>
      </c>
      <c r="T31">
        <f>IF(S31="","",'Qtr Report - Targets'!O39)</f>
        <v>0.6</v>
      </c>
      <c r="U31" s="106">
        <f t="shared" si="2"/>
        <v>0.6</v>
      </c>
      <c r="V31" s="106" t="str">
        <f t="shared" si="3"/>
        <v/>
      </c>
    </row>
    <row r="32" spans="1:22">
      <c r="A32" t="str">
        <f>'Qtr Report - Quantitative (NEW)'!$A$2</f>
        <v>Quarterly Performance Report</v>
      </c>
      <c r="B32">
        <f>Instructions!$H$11</f>
        <v>9</v>
      </c>
      <c r="C32" s="94">
        <f>Instructions!$D$11</f>
        <v>45747</v>
      </c>
      <c r="D32">
        <f>Instructions!$C$3</f>
        <v>1.1000000000000001</v>
      </c>
      <c r="E32" t="str">
        <f>'Qtr Report - Quantitative (NEW)'!$D$3</f>
        <v>Amazing Health Factory Pty Ltd</v>
      </c>
      <c r="F32" t="str">
        <f>'Qtr Report - Quantitative (NEW)'!$D$5</f>
        <v>Low Intensity Mental Health Services</v>
      </c>
      <c r="G32" t="str">
        <f>'Qtr Report - Quantitative (NEW)'!$D$4</f>
        <v>333-2B-3</v>
      </c>
      <c r="H32">
        <f t="shared" si="4"/>
        <v>40</v>
      </c>
      <c r="I32">
        <v>1</v>
      </c>
      <c r="J32" t="str">
        <f>'Qtr Report - Quantitative (NEW)'!$A$7</f>
        <v>Quantitative Information</v>
      </c>
      <c r="K32" t="str" cm="1">
        <f t="array" aca="1" ref="K32" ca="1">INDIRECT(ADDRESS((H32),1,1,1,"Qtr Report - Quantitative (NEW)"))</f>
        <v>Mental Health Programs</v>
      </c>
      <c r="L32" s="104" cm="1">
        <f t="array" aca="1" ref="L32" ca="1">INDIRECT(ADDRESS((H32),2,1,1,"Qtr Report - Quantitative (NEW)"))</f>
        <v>0</v>
      </c>
      <c r="M32" t="str">
        <f t="shared" ca="1" si="0"/>
        <v>Proportion of episodes of care delivered where:</v>
      </c>
      <c r="N32" t="str" cm="1">
        <f t="array" aca="1" ref="N32" ca="1">IF(L32=0,IF(M32="","",INDIRECT(ADDRESS((H32),3,1,1,"Qtr Report - Quantitative (NEW)"))),IF(RIGHT(M32)=":","","Total"))</f>
        <v>No change</v>
      </c>
      <c r="O32" t="str">
        <f t="shared" ca="1" si="1"/>
        <v>Tidy</v>
      </c>
      <c r="P32" t="str" cm="1">
        <f t="array" aca="1" ref="P32" ca="1">IF(H32=10,INDIRECT(ADDRESS((H32-1),(I32+8),1,1,"Qtr Report - Quantitative (NEW)")),P31)</f>
        <v>Q1 
(Jul-Sep)</v>
      </c>
      <c r="Q32" s="96" cm="1">
        <f t="array" aca="1" ref="Q32" ca="1">INDIRECT(ADDRESS(H32,(I32+8),1,1,"Qtr Report - Quantitative (NEW)"))</f>
        <v>0.3</v>
      </c>
      <c r="R32" t="str">
        <f>IF('Qtr Report - Targets'!J40=0,"",'Qtr Report - Targets'!J40)</f>
        <v>Rate</v>
      </c>
      <c r="S32" t="str">
        <f>IF(R32="","",'Qtr Report - Targets'!K40)</f>
        <v>Quarterly</v>
      </c>
      <c r="T32">
        <f>IF(S32="","",'Qtr Report - Targets'!O40)</f>
        <v>0.3</v>
      </c>
      <c r="U32" s="106">
        <f t="shared" si="2"/>
        <v>0.3</v>
      </c>
      <c r="V32" s="106" t="str">
        <f t="shared" si="3"/>
        <v/>
      </c>
    </row>
    <row r="33" spans="1:22">
      <c r="A33" t="str">
        <f>'Qtr Report - Quantitative (NEW)'!$A$2</f>
        <v>Quarterly Performance Report</v>
      </c>
      <c r="B33">
        <f>Instructions!$H$11</f>
        <v>9</v>
      </c>
      <c r="C33" s="94">
        <f>Instructions!$D$11</f>
        <v>45747</v>
      </c>
      <c r="D33">
        <f>Instructions!$C$3</f>
        <v>1.1000000000000001</v>
      </c>
      <c r="E33" t="str">
        <f>'Qtr Report - Quantitative (NEW)'!$D$3</f>
        <v>Amazing Health Factory Pty Ltd</v>
      </c>
      <c r="F33" t="str">
        <f>'Qtr Report - Quantitative (NEW)'!$D$5</f>
        <v>Low Intensity Mental Health Services</v>
      </c>
      <c r="G33" t="str">
        <f>'Qtr Report - Quantitative (NEW)'!$D$4</f>
        <v>333-2B-3</v>
      </c>
      <c r="H33">
        <f t="shared" si="4"/>
        <v>41</v>
      </c>
      <c r="I33">
        <v>1</v>
      </c>
      <c r="J33" t="str">
        <f>'Qtr Report - Quantitative (NEW)'!$A$7</f>
        <v>Quantitative Information</v>
      </c>
      <c r="K33" t="str" cm="1">
        <f t="array" aca="1" ref="K33" ca="1">INDIRECT(ADDRESS((H33),1,1,1,"Qtr Report - Quantitative (NEW)"))</f>
        <v>Mental Health Programs</v>
      </c>
      <c r="L33" s="104" cm="1">
        <f t="array" aca="1" ref="L33" ca="1">INDIRECT(ADDRESS((H33),2,1,1,"Qtr Report - Quantitative (NEW)"))</f>
        <v>0</v>
      </c>
      <c r="M33" t="str">
        <f t="shared" ca="1" si="0"/>
        <v>Proportion of episodes of care delivered where:</v>
      </c>
      <c r="N33" t="str" cm="1">
        <f t="array" aca="1" ref="N33" ca="1">IF(L33=0,IF(M33="","",INDIRECT(ADDRESS((H33),3,1,1,"Qtr Report - Quantitative (NEW)"))),IF(RIGHT(M33)=":","","Total"))</f>
        <v>Deterioration</v>
      </c>
      <c r="O33" t="str">
        <f t="shared" ca="1" si="1"/>
        <v>Tidy</v>
      </c>
      <c r="P33" t="str" cm="1">
        <f t="array" aca="1" ref="P33" ca="1">IF(H33=10,INDIRECT(ADDRESS((H33-1),(I33+8),1,1,"Qtr Report - Quantitative (NEW)")),P32)</f>
        <v>Q1 
(Jul-Sep)</v>
      </c>
      <c r="Q33" s="96" cm="1">
        <f t="array" aca="1" ref="Q33" ca="1">INDIRECT(ADDRESS(H33,(I33+8),1,1,"Qtr Report - Quantitative (NEW)"))</f>
        <v>0.1</v>
      </c>
      <c r="R33" t="str">
        <f>IF('Qtr Report - Targets'!J41=0,"",'Qtr Report - Targets'!J41)</f>
        <v>Rate</v>
      </c>
      <c r="S33" t="str">
        <f>IF(R33="","",'Qtr Report - Targets'!K41)</f>
        <v>Quarterly</v>
      </c>
      <c r="T33">
        <f>IF(S33="","",'Qtr Report - Targets'!O41)</f>
        <v>0.1</v>
      </c>
      <c r="U33" s="106">
        <f t="shared" si="2"/>
        <v>0.1</v>
      </c>
      <c r="V33" s="106" t="str">
        <f t="shared" si="3"/>
        <v/>
      </c>
    </row>
    <row r="34" spans="1:22">
      <c r="A34" t="str">
        <f>'Qtr Report - Quantitative (NEW)'!$A$2</f>
        <v>Quarterly Performance Report</v>
      </c>
      <c r="B34">
        <f>Instructions!$H$11</f>
        <v>9</v>
      </c>
      <c r="C34" s="94">
        <f>Instructions!$D$11</f>
        <v>45747</v>
      </c>
      <c r="D34">
        <f>Instructions!$C$3</f>
        <v>1.1000000000000001</v>
      </c>
      <c r="E34" t="str">
        <f>'Qtr Report - Quantitative (NEW)'!$D$3</f>
        <v>Amazing Health Factory Pty Ltd</v>
      </c>
      <c r="F34" t="str">
        <f>'Qtr Report - Quantitative (NEW)'!$D$5</f>
        <v>Low Intensity Mental Health Services</v>
      </c>
      <c r="G34" t="str">
        <f>'Qtr Report - Quantitative (NEW)'!$D$4</f>
        <v>333-2B-3</v>
      </c>
      <c r="H34">
        <f t="shared" si="4"/>
        <v>42</v>
      </c>
      <c r="I34">
        <v>1</v>
      </c>
      <c r="J34" t="str">
        <f>'Qtr Report - Quantitative (NEW)'!$A$7</f>
        <v>Quantitative Information</v>
      </c>
      <c r="K34" cm="1">
        <f t="array" aca="1" ref="K34" ca="1">INDIRECT(ADDRESS((H34),1,1,1,"Qtr Report - Quantitative (NEW)"))</f>
        <v>0</v>
      </c>
      <c r="L34" s="104" cm="1">
        <f t="array" aca="1" ref="L34" ca="1">INDIRECT(ADDRESS((H34),2,1,1,"Qtr Report - Quantitative (NEW)"))</f>
        <v>0</v>
      </c>
      <c r="M34" t="str">
        <f t="shared" ca="1" si="0"/>
        <v/>
      </c>
      <c r="N34" t="str" cm="1">
        <f t="array" aca="1" ref="N34" ca="1">IF(L34=0,IF(M34="","",INDIRECT(ADDRESS((H34),3,1,1,"Qtr Report - Quantitative (NEW)"))),IF(RIGHT(M34)=":","","Total"))</f>
        <v/>
      </c>
      <c r="O34" t="str">
        <f t="shared" ca="1" si="1"/>
        <v>Messy</v>
      </c>
      <c r="P34" t="str" cm="1">
        <f t="array" aca="1" ref="P34" ca="1">IF(H34=10,INDIRECT(ADDRESS((H34-1),(I34+8),1,1,"Qtr Report - Quantitative (NEW)")),P33)</f>
        <v>Q1 
(Jul-Sep)</v>
      </c>
      <c r="Q34" s="96" cm="1">
        <f t="array" aca="1" ref="Q34" ca="1">INDIRECT(ADDRESS(H34,(I34+8),1,1,"Qtr Report - Quantitative (NEW)"))</f>
        <v>0</v>
      </c>
      <c r="R34" t="str">
        <f>IF('Qtr Report - Targets'!J42=0,"",'Qtr Report - Targets'!J42)</f>
        <v/>
      </c>
      <c r="S34" t="str">
        <f>IF(R34="","",'Qtr Report - Targets'!K42)</f>
        <v/>
      </c>
      <c r="T34" t="str">
        <f>IF(S34="","",'Qtr Report - Targets'!O42)</f>
        <v/>
      </c>
      <c r="U34" s="106" t="str">
        <f t="shared" si="2"/>
        <v/>
      </c>
      <c r="V34" s="106" t="str">
        <f t="shared" si="3"/>
        <v/>
      </c>
    </row>
    <row r="35" spans="1:22">
      <c r="A35" t="str">
        <f>'Qtr Report - Quantitative (NEW)'!$A$2</f>
        <v>Quarterly Performance Report</v>
      </c>
      <c r="B35">
        <f>Instructions!$H$11</f>
        <v>9</v>
      </c>
      <c r="C35" s="94">
        <f>Instructions!$D$11</f>
        <v>45747</v>
      </c>
      <c r="D35">
        <f>Instructions!$C$3</f>
        <v>1.1000000000000001</v>
      </c>
      <c r="E35" t="str">
        <f>'Qtr Report - Quantitative (NEW)'!$D$3</f>
        <v>Amazing Health Factory Pty Ltd</v>
      </c>
      <c r="F35" t="str">
        <f>'Qtr Report - Quantitative (NEW)'!$D$5</f>
        <v>Low Intensity Mental Health Services</v>
      </c>
      <c r="G35" t="str">
        <f>'Qtr Report - Quantitative (NEW)'!$D$4</f>
        <v>333-2B-3</v>
      </c>
      <c r="H35">
        <f t="shared" si="4"/>
        <v>43</v>
      </c>
      <c r="I35">
        <v>1</v>
      </c>
      <c r="J35" t="str">
        <f>'Qtr Report - Quantitative (NEW)'!$A$7</f>
        <v>Quantitative Information</v>
      </c>
      <c r="K35" t="str" cm="1">
        <f t="array" aca="1" ref="K35" ca="1">INDIRECT(ADDRESS((H35),1,1,1,"Qtr Report - Quantitative (NEW)"))</f>
        <v>Specialty Performance Measures - CPSP</v>
      </c>
      <c r="L35" s="104" t="str" cm="1">
        <f t="array" aca="1" ref="L35" ca="1">INDIRECT(ADDRESS((H35),2,1,1,"Qtr Report - Quantitative (NEW)"))</f>
        <v>Number of clients supported to test eligibility for the NDIS (for period)</v>
      </c>
      <c r="M35" t="str">
        <f t="shared" ca="1" si="0"/>
        <v>Number of clients supported to test eligibility for the NDIS (for period)</v>
      </c>
      <c r="N35" t="str" cm="1">
        <f t="array" aca="1" ref="N35" ca="1">IF(L35=0,IF(M35="","",INDIRECT(ADDRESS((H35),3,1,1,"Qtr Report - Quantitative (NEW)"))),IF(RIGHT(M35)=":","","Total"))</f>
        <v>Total</v>
      </c>
      <c r="O35" t="str">
        <f t="shared" ca="1" si="1"/>
        <v>Tidy</v>
      </c>
      <c r="P35" t="str" cm="1">
        <f t="array" aca="1" ref="P35" ca="1">IF(H35=10,INDIRECT(ADDRESS((H35-1),(I35+8),1,1,"Qtr Report - Quantitative (NEW)")),P34)</f>
        <v>Q1 
(Jul-Sep)</v>
      </c>
      <c r="Q35" s="96" cm="1">
        <f t="array" aca="1" ref="Q35" ca="1">INDIRECT(ADDRESS(H35,(I35+8),1,1,"Qtr Report - Quantitative (NEW)"))</f>
        <v>5</v>
      </c>
      <c r="R35" t="str">
        <f>IF('Qtr Report - Targets'!J43=0,"",'Qtr Report - Targets'!J43)</f>
        <v>Snapshot</v>
      </c>
      <c r="S35" t="str">
        <f>IF(R35="","",'Qtr Report - Targets'!K43)</f>
        <v>Annual</v>
      </c>
      <c r="T35">
        <f>IF(S35="","",'Qtr Report - Targets'!O43)</f>
        <v>10125</v>
      </c>
      <c r="U35" s="106">
        <f t="shared" si="2"/>
        <v>10125</v>
      </c>
      <c r="V35" s="106" t="str">
        <f t="shared" si="3"/>
        <v/>
      </c>
    </row>
    <row r="36" spans="1:22">
      <c r="A36" t="str">
        <f>'Qtr Report - Quantitative (NEW)'!$A$2</f>
        <v>Quarterly Performance Report</v>
      </c>
      <c r="B36">
        <f>Instructions!$H$11</f>
        <v>9</v>
      </c>
      <c r="C36" s="94">
        <f>Instructions!$D$11</f>
        <v>45747</v>
      </c>
      <c r="D36">
        <f>Instructions!$C$3</f>
        <v>1.1000000000000001</v>
      </c>
      <c r="E36" t="str">
        <f>'Qtr Report - Quantitative (NEW)'!$D$3</f>
        <v>Amazing Health Factory Pty Ltd</v>
      </c>
      <c r="F36" t="str">
        <f>'Qtr Report - Quantitative (NEW)'!$D$5</f>
        <v>Low Intensity Mental Health Services</v>
      </c>
      <c r="G36" t="str">
        <f>'Qtr Report - Quantitative (NEW)'!$D$4</f>
        <v>333-2B-3</v>
      </c>
      <c r="H36">
        <f t="shared" si="4"/>
        <v>44</v>
      </c>
      <c r="I36">
        <v>1</v>
      </c>
      <c r="J36" t="str">
        <f>'Qtr Report - Quantitative (NEW)'!$A$7</f>
        <v>Quantitative Information</v>
      </c>
      <c r="K36" t="str" cm="1">
        <f t="array" aca="1" ref="K36" ca="1">INDIRECT(ADDRESS((H36),1,1,1,"Qtr Report - Quantitative (NEW)"))</f>
        <v>Specialty Performance Measures - CPSP</v>
      </c>
      <c r="L36" s="104" t="str" cm="1">
        <f t="array" aca="1" ref="L36" ca="1">INDIRECT(ADDRESS((H36),2,1,1,"Qtr Report - Quantitative (NEW)"))</f>
        <v>Number of clients supported to re-test eligibility for the NDIS (for period)</v>
      </c>
      <c r="M36" t="str">
        <f t="shared" ca="1" si="0"/>
        <v>Number of clients supported to re-test eligibility for the NDIS (for period)</v>
      </c>
      <c r="N36" t="str" cm="1">
        <f t="array" aca="1" ref="N36" ca="1">IF(L36=0,IF(M36="","",INDIRECT(ADDRESS((H36),3,1,1,"Qtr Report - Quantitative (NEW)"))),IF(RIGHT(M36)=":","","Total"))</f>
        <v>Total</v>
      </c>
      <c r="O36" t="str">
        <f t="shared" ca="1" si="1"/>
        <v>Tidy</v>
      </c>
      <c r="P36" t="str" cm="1">
        <f t="array" aca="1" ref="P36" ca="1">IF(H36=10,INDIRECT(ADDRESS((H36-1),(I36+8),1,1,"Qtr Report - Quantitative (NEW)")),P35)</f>
        <v>Q1 
(Jul-Sep)</v>
      </c>
      <c r="Q36" s="96" cm="1">
        <f t="array" aca="1" ref="Q36" ca="1">INDIRECT(ADDRESS(H36,(I36+8),1,1,"Qtr Report - Quantitative (NEW)"))</f>
        <v>6</v>
      </c>
      <c r="R36" t="str">
        <f>IF('Qtr Report - Targets'!J44=0,"",'Qtr Report - Targets'!J44)</f>
        <v>Snapshot</v>
      </c>
      <c r="S36" t="str">
        <f>IF(R36="","",'Qtr Report - Targets'!K44)</f>
        <v>Annual</v>
      </c>
      <c r="T36">
        <f>IF(S36="","",'Qtr Report - Targets'!O44)</f>
        <v>2531.25</v>
      </c>
      <c r="U36" s="106">
        <f t="shared" si="2"/>
        <v>2531.25</v>
      </c>
      <c r="V36" s="106" t="str">
        <f t="shared" si="3"/>
        <v/>
      </c>
    </row>
    <row r="37" spans="1:22">
      <c r="A37" t="str">
        <f>'Qtr Report - Quantitative (NEW)'!$A$2</f>
        <v>Quarterly Performance Report</v>
      </c>
      <c r="B37">
        <f>Instructions!$H$11</f>
        <v>9</v>
      </c>
      <c r="C37" s="94">
        <f>Instructions!$D$11</f>
        <v>45747</v>
      </c>
      <c r="D37">
        <f>Instructions!$C$3</f>
        <v>1.1000000000000001</v>
      </c>
      <c r="E37" t="str">
        <f>'Qtr Report - Quantitative (NEW)'!$D$3</f>
        <v>Amazing Health Factory Pty Ltd</v>
      </c>
      <c r="F37" t="str">
        <f>'Qtr Report - Quantitative (NEW)'!$D$5</f>
        <v>Low Intensity Mental Health Services</v>
      </c>
      <c r="G37" t="str">
        <f>'Qtr Report - Quantitative (NEW)'!$D$4</f>
        <v>333-2B-3</v>
      </c>
      <c r="H37">
        <f t="shared" si="4"/>
        <v>45</v>
      </c>
      <c r="I37">
        <v>1</v>
      </c>
      <c r="J37" t="str">
        <f>'Qtr Report - Quantitative (NEW)'!$A$7</f>
        <v>Quantitative Information</v>
      </c>
      <c r="K37" t="str" cm="1">
        <f t="array" aca="1" ref="K37" ca="1">INDIRECT(ADDRESS((H37),1,1,1,"Qtr Report - Quantitative (NEW)"))</f>
        <v>Specialty Performance Measures - CPSP</v>
      </c>
      <c r="L37" s="104" t="str" cm="1">
        <f t="array" aca="1" ref="L37" ca="1">INDIRECT(ADDRESS((H37),2,1,1,"Qtr Report - Quantitative (NEW)"))</f>
        <v>Number of clients found eligible for NDIS who were supported to transition to NDIS-funded psychosocial supports (for period)</v>
      </c>
      <c r="M37" t="str">
        <f t="shared" ca="1" si="0"/>
        <v>Number of clients found eligible for NDIS who were supported to transition to NDIS-funded psychosocial supports (for period)</v>
      </c>
      <c r="N37" t="str" cm="1">
        <f t="array" aca="1" ref="N37" ca="1">IF(L37=0,IF(M37="","",INDIRECT(ADDRESS((H37),3,1,1,"Qtr Report - Quantitative (NEW)"))),IF(RIGHT(M37)=":","","Total"))</f>
        <v>Total</v>
      </c>
      <c r="O37" t="str">
        <f t="shared" ca="1" si="1"/>
        <v>Tidy</v>
      </c>
      <c r="P37" t="str" cm="1">
        <f t="array" aca="1" ref="P37" ca="1">IF(H37=10,INDIRECT(ADDRESS((H37-1),(I37+8),1,1,"Qtr Report - Quantitative (NEW)")),P36)</f>
        <v>Q1 
(Jul-Sep)</v>
      </c>
      <c r="Q37" s="96" cm="1">
        <f t="array" aca="1" ref="Q37" ca="1">INDIRECT(ADDRESS(H37,(I37+8),1,1,"Qtr Report - Quantitative (NEW)"))</f>
        <v>2</v>
      </c>
      <c r="R37" t="str">
        <f>IF('Qtr Report - Targets'!J45=0,"",'Qtr Report - Targets'!J45)</f>
        <v>Snapshot</v>
      </c>
      <c r="S37" t="str">
        <f>IF(R37="","",'Qtr Report - Targets'!K45)</f>
        <v>Annual</v>
      </c>
      <c r="T37">
        <f>IF(S37="","",'Qtr Report - Targets'!O45)</f>
        <v>10125</v>
      </c>
      <c r="U37" s="106">
        <f t="shared" si="2"/>
        <v>10125</v>
      </c>
      <c r="V37" s="106" t="str">
        <f t="shared" si="3"/>
        <v/>
      </c>
    </row>
    <row r="38" spans="1:22">
      <c r="A38" t="str">
        <f>'Qtr Report - Quantitative (NEW)'!$A$2</f>
        <v>Quarterly Performance Report</v>
      </c>
      <c r="B38">
        <f>Instructions!$H$11</f>
        <v>9</v>
      </c>
      <c r="C38" s="94">
        <f>Instructions!$D$11</f>
        <v>45747</v>
      </c>
      <c r="D38">
        <f>Instructions!$C$3</f>
        <v>1.1000000000000001</v>
      </c>
      <c r="E38" t="str">
        <f>'Qtr Report - Quantitative (NEW)'!$D$3</f>
        <v>Amazing Health Factory Pty Ltd</v>
      </c>
      <c r="F38" t="str">
        <f>'Qtr Report - Quantitative (NEW)'!$D$5</f>
        <v>Low Intensity Mental Health Services</v>
      </c>
      <c r="G38" t="str">
        <f>'Qtr Report - Quantitative (NEW)'!$D$4</f>
        <v>333-2B-3</v>
      </c>
      <c r="H38">
        <f t="shared" si="4"/>
        <v>46</v>
      </c>
      <c r="I38">
        <v>1</v>
      </c>
      <c r="J38" t="str">
        <f>'Qtr Report - Quantitative (NEW)'!$A$7</f>
        <v>Quantitative Information</v>
      </c>
      <c r="K38" t="str" cm="1">
        <f t="array" aca="1" ref="K38" ca="1">INDIRECT(ADDRESS((H38),1,1,1,"Qtr Report - Quantitative (NEW)"))</f>
        <v>Specialty Performance Measures - CPSP</v>
      </c>
      <c r="L38" s="104" t="str" cm="1">
        <f t="array" aca="1" ref="L38" ca="1">INDIRECT(ADDRESS((H38),2,1,1,"Qtr Report - Quantitative (NEW)"))</f>
        <v>Number of unique clients (including family members or carers) supported by service navigation activities (for period)</v>
      </c>
      <c r="M38" t="str">
        <f t="shared" ca="1" si="0"/>
        <v>Number of unique clients (including family members or carers) supported by service navigation activities (for period)</v>
      </c>
      <c r="N38" t="str" cm="1">
        <f t="array" aca="1" ref="N38" ca="1">IF(L38=0,IF(M38="","",INDIRECT(ADDRESS((H38),3,1,1,"Qtr Report - Quantitative (NEW)"))),IF(RIGHT(M38)=":","","Total"))</f>
        <v>Total</v>
      </c>
      <c r="O38" t="str">
        <f t="shared" ca="1" si="1"/>
        <v>Tidy</v>
      </c>
      <c r="P38" t="str" cm="1">
        <f t="array" aca="1" ref="P38" ca="1">IF(H38=10,INDIRECT(ADDRESS((H38-1),(I38+8),1,1,"Qtr Report - Quantitative (NEW)")),P37)</f>
        <v>Q1 
(Jul-Sep)</v>
      </c>
      <c r="Q38" s="96" cm="1">
        <f t="array" aca="1" ref="Q38" ca="1">INDIRECT(ADDRESS(H38,(I38+8),1,1,"Qtr Report - Quantitative (NEW)"))</f>
        <v>1</v>
      </c>
      <c r="R38" t="str">
        <f>IF('Qtr Report - Targets'!J46=0,"",'Qtr Report - Targets'!J46)</f>
        <v>Snapshot</v>
      </c>
      <c r="S38" t="str">
        <f>IF(R38="","",'Qtr Report - Targets'!K46)</f>
        <v>Annual</v>
      </c>
      <c r="T38">
        <f>IF(S38="","",'Qtr Report - Targets'!O46)</f>
        <v>50</v>
      </c>
      <c r="U38" s="106">
        <f t="shared" si="2"/>
        <v>50</v>
      </c>
      <c r="V38" s="106" t="str">
        <f t="shared" si="3"/>
        <v/>
      </c>
    </row>
    <row r="39" spans="1:22">
      <c r="A39" t="str">
        <f>'Qtr Report - Quantitative (NEW)'!$A$2</f>
        <v>Quarterly Performance Report</v>
      </c>
      <c r="B39">
        <f>Instructions!$H$11</f>
        <v>9</v>
      </c>
      <c r="C39" s="94">
        <f>Instructions!$D$11</f>
        <v>45747</v>
      </c>
      <c r="D39">
        <f>Instructions!$C$3</f>
        <v>1.1000000000000001</v>
      </c>
      <c r="E39" t="str">
        <f>'Qtr Report - Quantitative (NEW)'!$D$3</f>
        <v>Amazing Health Factory Pty Ltd</v>
      </c>
      <c r="F39" t="str">
        <f>'Qtr Report - Quantitative (NEW)'!$D$5</f>
        <v>Low Intensity Mental Health Services</v>
      </c>
      <c r="G39" t="str">
        <f>'Qtr Report - Quantitative (NEW)'!$D$4</f>
        <v>333-2B-3</v>
      </c>
      <c r="H39">
        <f t="shared" si="4"/>
        <v>47</v>
      </c>
      <c r="I39">
        <v>1</v>
      </c>
      <c r="J39" t="str">
        <f>'Qtr Report - Quantitative (NEW)'!$A$7</f>
        <v>Quantitative Information</v>
      </c>
      <c r="K39" t="str" cm="1">
        <f t="array" aca="1" ref="K39" ca="1">INDIRECT(ADDRESS((H39),1,1,1,"Qtr Report - Quantitative (NEW)"))</f>
        <v>Specialty Performance Measures - CPSP</v>
      </c>
      <c r="L39" s="104" t="str" cm="1">
        <f t="array" aca="1" ref="L39" ca="1">INDIRECT(ADDRESS((H39),2,1,1,"Qtr Report - Quantitative (NEW)"))</f>
        <v>Number of CPSP clients who received an onward referral (for period)</v>
      </c>
      <c r="M39" t="str">
        <f t="shared" ca="1" si="0"/>
        <v>Number of CPSP clients who received an onward referral (for period)</v>
      </c>
      <c r="N39" t="str" cm="1">
        <f t="array" aca="1" ref="N39" ca="1">IF(L39=0,IF(M39="","",INDIRECT(ADDRESS((H39),3,1,1,"Qtr Report - Quantitative (NEW)"))),IF(RIGHT(M39)=":","","Total"))</f>
        <v>Total</v>
      </c>
      <c r="O39" t="str">
        <f t="shared" ca="1" si="1"/>
        <v>Tidy</v>
      </c>
      <c r="P39" t="str" cm="1">
        <f t="array" aca="1" ref="P39" ca="1">IF(H39=10,INDIRECT(ADDRESS((H39-1),(I39+8),1,1,"Qtr Report - Quantitative (NEW)")),P38)</f>
        <v>Q1 
(Jul-Sep)</v>
      </c>
      <c r="Q39" s="96" cm="1">
        <f t="array" aca="1" ref="Q39" ca="1">INDIRECT(ADDRESS(H39,(I39+8),1,1,"Qtr Report - Quantitative (NEW)"))</f>
        <v>1</v>
      </c>
      <c r="R39" t="str">
        <f>IF('Qtr Report - Targets'!J47=0,"",'Qtr Report - Targets'!J47)</f>
        <v>Snapshot</v>
      </c>
      <c r="S39" t="str">
        <f>IF(R39="","",'Qtr Report - Targets'!K47)</f>
        <v>Annual</v>
      </c>
      <c r="T39">
        <f>IF(S39="","",'Qtr Report - Targets'!O47)</f>
        <v>20</v>
      </c>
      <c r="U39" s="106">
        <f t="shared" si="2"/>
        <v>20</v>
      </c>
      <c r="V39" s="106" t="str">
        <f t="shared" si="3"/>
        <v/>
      </c>
    </row>
    <row r="40" spans="1:22">
      <c r="A40" t="str">
        <f>'Qtr Report - Quantitative (NEW)'!$A$2</f>
        <v>Quarterly Performance Report</v>
      </c>
      <c r="B40">
        <f>Instructions!$H$11</f>
        <v>9</v>
      </c>
      <c r="C40" s="94">
        <f>Instructions!$D$11</f>
        <v>45747</v>
      </c>
      <c r="D40">
        <f>Instructions!$C$3</f>
        <v>1.1000000000000001</v>
      </c>
      <c r="E40" t="str">
        <f>'Qtr Report - Quantitative (NEW)'!$D$3</f>
        <v>Amazing Health Factory Pty Ltd</v>
      </c>
      <c r="F40" t="str">
        <f>'Qtr Report - Quantitative (NEW)'!$D$5</f>
        <v>Low Intensity Mental Health Services</v>
      </c>
      <c r="G40" t="str">
        <f>'Qtr Report - Quantitative (NEW)'!$D$4</f>
        <v>333-2B-3</v>
      </c>
      <c r="H40">
        <f t="shared" si="4"/>
        <v>48</v>
      </c>
      <c r="I40">
        <v>1</v>
      </c>
      <c r="J40" t="str">
        <f>'Qtr Report - Quantitative (NEW)'!$A$7</f>
        <v>Quantitative Information</v>
      </c>
      <c r="K40" t="str" cm="1">
        <f t="array" aca="1" ref="K40" ca="1">INDIRECT(ADDRESS((H40),1,1,1,"Qtr Report - Quantitative (NEW)"))</f>
        <v>Specialty Performance Measures - CPSP</v>
      </c>
      <c r="L40" s="104" t="str" cm="1">
        <f t="array" aca="1" ref="L40" ca="1">INDIRECT(ADDRESS((H40),2,1,1,"Qtr Report - Quantitative (NEW)"))</f>
        <v>Number of CPSP clients who received service navigation, who also received support in relation to housing matters (for period)</v>
      </c>
      <c r="M40" t="str">
        <f t="shared" ca="1" si="0"/>
        <v>Number of CPSP clients who received service navigation, who also received support in relation to housing matters (for period)</v>
      </c>
      <c r="N40" t="str" cm="1">
        <f t="array" aca="1" ref="N40" ca="1">IF(L40=0,IF(M40="","",INDIRECT(ADDRESS((H40),3,1,1,"Qtr Report - Quantitative (NEW)"))),IF(RIGHT(M40)=":","","Total"))</f>
        <v>Total</v>
      </c>
      <c r="O40" t="str">
        <f t="shared" ca="1" si="1"/>
        <v>Tidy</v>
      </c>
      <c r="P40" t="str" cm="1">
        <f t="array" aca="1" ref="P40" ca="1">IF(H40=10,INDIRECT(ADDRESS((H40-1),(I40+8),1,1,"Qtr Report - Quantitative (NEW)")),P39)</f>
        <v>Q1 
(Jul-Sep)</v>
      </c>
      <c r="Q40" s="96" cm="1">
        <f t="array" aca="1" ref="Q40" ca="1">INDIRECT(ADDRESS(H40,(I40+8),1,1,"Qtr Report - Quantitative (NEW)"))</f>
        <v>1</v>
      </c>
      <c r="R40" t="str">
        <f>IF('Qtr Report - Targets'!J48=0,"",'Qtr Report - Targets'!J48)</f>
        <v>Snapshot</v>
      </c>
      <c r="S40" t="str">
        <f>IF(R40="","",'Qtr Report - Targets'!K48)</f>
        <v>Annual</v>
      </c>
      <c r="T40">
        <f>IF(S40="","",'Qtr Report - Targets'!O48)</f>
        <v>25</v>
      </c>
      <c r="U40" s="106">
        <f t="shared" si="2"/>
        <v>25</v>
      </c>
      <c r="V40" s="106" t="str">
        <f t="shared" si="3"/>
        <v/>
      </c>
    </row>
    <row r="41" spans="1:22">
      <c r="A41" t="str">
        <f>'Qtr Report - Quantitative (NEW)'!$A$2</f>
        <v>Quarterly Performance Report</v>
      </c>
      <c r="B41">
        <f>Instructions!$H$11</f>
        <v>9</v>
      </c>
      <c r="C41" s="94">
        <f>Instructions!$D$11</f>
        <v>45747</v>
      </c>
      <c r="D41">
        <f>Instructions!$C$3</f>
        <v>1.1000000000000001</v>
      </c>
      <c r="E41" t="str">
        <f>'Qtr Report - Quantitative (NEW)'!$D$3</f>
        <v>Amazing Health Factory Pty Ltd</v>
      </c>
      <c r="F41" t="str">
        <f>'Qtr Report - Quantitative (NEW)'!$D$5</f>
        <v>Low Intensity Mental Health Services</v>
      </c>
      <c r="G41" t="str">
        <f>'Qtr Report - Quantitative (NEW)'!$D$4</f>
        <v>333-2B-3</v>
      </c>
      <c r="H41">
        <f t="shared" si="4"/>
        <v>49</v>
      </c>
      <c r="I41">
        <v>1</v>
      </c>
      <c r="J41" t="str">
        <f>'Qtr Report - Quantitative (NEW)'!$A$7</f>
        <v>Quantitative Information</v>
      </c>
      <c r="K41" t="str" cm="1">
        <f t="array" aca="1" ref="K41" ca="1">INDIRECT(ADDRESS((H41),1,1,1,"Qtr Report - Quantitative (NEW)"))</f>
        <v>Specialty Performance Measures - CPSP</v>
      </c>
      <c r="L41" s="104" t="str" cm="1">
        <f t="array" aca="1" ref="L41" ca="1">INDIRECT(ADDRESS((H41),2,1,1,"Qtr Report - Quantitative (NEW)"))</f>
        <v>Number of clients who undertook a capacity and strengths-based assessment to determine support and recovery needs (for period)</v>
      </c>
      <c r="M41" t="str">
        <f t="shared" ca="1" si="0"/>
        <v>Number of clients who undertook a capacity and strengths-based assessment to determine support and recovery needs (for period)</v>
      </c>
      <c r="N41" t="str" cm="1">
        <f t="array" aca="1" ref="N41" ca="1">IF(L41=0,IF(M41="","",INDIRECT(ADDRESS((H41),3,1,1,"Qtr Report - Quantitative (NEW)"))),IF(RIGHT(M41)=":","","Total"))</f>
        <v>Total</v>
      </c>
      <c r="O41" t="str">
        <f t="shared" ca="1" si="1"/>
        <v>Tidy</v>
      </c>
      <c r="P41" t="str" cm="1">
        <f t="array" aca="1" ref="P41" ca="1">IF(H41=10,INDIRECT(ADDRESS((H41-1),(I41+8),1,1,"Qtr Report - Quantitative (NEW)")),P40)</f>
        <v>Q1 
(Jul-Sep)</v>
      </c>
      <c r="Q41" s="96" cm="1">
        <f t="array" aca="1" ref="Q41" ca="1">INDIRECT(ADDRESS(H41,(I41+8),1,1,"Qtr Report - Quantitative (NEW)"))</f>
        <v>100</v>
      </c>
      <c r="R41" t="str">
        <f>IF('Qtr Report - Targets'!J49=0,"",'Qtr Report - Targets'!J49)</f>
        <v>Snapshot</v>
      </c>
      <c r="S41" t="str">
        <f>IF(R41="","",'Qtr Report - Targets'!K49)</f>
        <v>Annual</v>
      </c>
      <c r="T41">
        <f>IF(S41="","",'Qtr Report - Targets'!O49)</f>
        <v>18</v>
      </c>
      <c r="U41" s="106">
        <f t="shared" si="2"/>
        <v>18</v>
      </c>
      <c r="V41" s="106" t="str">
        <f t="shared" si="3"/>
        <v/>
      </c>
    </row>
    <row r="42" spans="1:22">
      <c r="A42" t="str">
        <f>'Qtr Report - Quantitative (NEW)'!$A$2</f>
        <v>Quarterly Performance Report</v>
      </c>
      <c r="B42">
        <f>Instructions!$H$11</f>
        <v>9</v>
      </c>
      <c r="C42" s="94">
        <f>Instructions!$D$11</f>
        <v>45747</v>
      </c>
      <c r="D42">
        <f>Instructions!$C$3</f>
        <v>1.1000000000000001</v>
      </c>
      <c r="E42" t="str">
        <f>'Qtr Report - Quantitative (NEW)'!$D$3</f>
        <v>Amazing Health Factory Pty Ltd</v>
      </c>
      <c r="F42" t="str">
        <f>'Qtr Report - Quantitative (NEW)'!$D$5</f>
        <v>Low Intensity Mental Health Services</v>
      </c>
      <c r="G42" t="str">
        <f>'Qtr Report - Quantitative (NEW)'!$D$4</f>
        <v>333-2B-3</v>
      </c>
      <c r="H42">
        <f t="shared" si="4"/>
        <v>50</v>
      </c>
      <c r="I42">
        <v>1</v>
      </c>
      <c r="J42" t="str">
        <f>'Qtr Report - Quantitative (NEW)'!$A$7</f>
        <v>Quantitative Information</v>
      </c>
      <c r="K42" cm="1">
        <f t="array" aca="1" ref="K42" ca="1">INDIRECT(ADDRESS((H42),1,1,1,"Qtr Report - Quantitative (NEW)"))</f>
        <v>0</v>
      </c>
      <c r="L42" s="104" cm="1">
        <f t="array" aca="1" ref="L42" ca="1">INDIRECT(ADDRESS((H42),2,1,1,"Qtr Report - Quantitative (NEW)"))</f>
        <v>0</v>
      </c>
      <c r="M42" t="str">
        <f t="shared" ca="1" si="0"/>
        <v/>
      </c>
      <c r="N42" t="str" cm="1">
        <f t="array" aca="1" ref="N42" ca="1">IF(L42=0,IF(M42="","",INDIRECT(ADDRESS((H42),3,1,1,"Qtr Report - Quantitative (NEW)"))),IF(RIGHT(M42)=":","","Total"))</f>
        <v/>
      </c>
      <c r="O42" t="str">
        <f t="shared" ca="1" si="1"/>
        <v>Messy</v>
      </c>
      <c r="P42" t="str" cm="1">
        <f t="array" aca="1" ref="P42" ca="1">IF(H42=10,INDIRECT(ADDRESS((H42-1),(I42+8),1,1,"Qtr Report - Quantitative (NEW)")),P41)</f>
        <v>Q1 
(Jul-Sep)</v>
      </c>
      <c r="Q42" s="96" cm="1">
        <f t="array" aca="1" ref="Q42" ca="1">INDIRECT(ADDRESS(H42,(I42+8),1,1,"Qtr Report - Quantitative (NEW)"))</f>
        <v>0</v>
      </c>
      <c r="R42" t="str">
        <f>IF('Qtr Report - Targets'!J50=0,"",'Qtr Report - Targets'!J50)</f>
        <v/>
      </c>
      <c r="S42" t="str">
        <f>IF(R42="","",'Qtr Report - Targets'!K50)</f>
        <v/>
      </c>
      <c r="T42" t="str">
        <f>IF(S42="","",'Qtr Report - Targets'!O50)</f>
        <v/>
      </c>
      <c r="U42" s="106" t="str">
        <f t="shared" si="2"/>
        <v/>
      </c>
      <c r="V42" s="106" t="str">
        <f t="shared" si="3"/>
        <v/>
      </c>
    </row>
    <row r="43" spans="1:22">
      <c r="A43" t="str">
        <f>'Qtr Report - Quantitative (NEW)'!$A$2</f>
        <v>Quarterly Performance Report</v>
      </c>
      <c r="B43">
        <f>Instructions!$H$11</f>
        <v>9</v>
      </c>
      <c r="C43" s="94">
        <f>Instructions!$D$11</f>
        <v>45747</v>
      </c>
      <c r="D43">
        <f>Instructions!$C$3</f>
        <v>1.1000000000000001</v>
      </c>
      <c r="E43" t="str">
        <f>'Qtr Report - Quantitative (NEW)'!$D$3</f>
        <v>Amazing Health Factory Pty Ltd</v>
      </c>
      <c r="F43" t="str">
        <f>'Qtr Report - Quantitative (NEW)'!$D$5</f>
        <v>Low Intensity Mental Health Services</v>
      </c>
      <c r="G43" t="str">
        <f>'Qtr Report - Quantitative (NEW)'!$D$4</f>
        <v>333-2B-3</v>
      </c>
      <c r="H43">
        <f t="shared" si="4"/>
        <v>51</v>
      </c>
      <c r="I43">
        <v>1</v>
      </c>
      <c r="J43" t="str">
        <f>'Qtr Report - Quantitative (NEW)'!$A$7</f>
        <v>Quantitative Information</v>
      </c>
      <c r="K43" t="str" cm="1">
        <f t="array" aca="1" ref="K43" ca="1">INDIRECT(ADDRESS((H43),1,1,1,"Qtr Report - Quantitative (NEW)"))</f>
        <v>Specialty Performance Measures - Priority Populations</v>
      </c>
      <c r="L43" s="104" t="str" cm="1">
        <f t="array" aca="1" ref="L43" ca="1">INDIRECT(ADDRESS((H43),2,1,1,"Qtr Report - Quantitative (NEW)"))</f>
        <v>Number of clinically concluded episodes of care at the end of period</v>
      </c>
      <c r="M43" t="str">
        <f t="shared" ca="1" si="0"/>
        <v>Number of clinically concluded episodes of care at the end of period</v>
      </c>
      <c r="N43" t="str" cm="1">
        <f t="array" aca="1" ref="N43" ca="1">IF(L43=0,IF(M43="","",INDIRECT(ADDRESS((H43),3,1,1,"Qtr Report - Quantitative (NEW)"))),IF(RIGHT(M43)=":","","Total"))</f>
        <v>Total</v>
      </c>
      <c r="O43" t="str">
        <f t="shared" ca="1" si="1"/>
        <v>Tidy</v>
      </c>
      <c r="P43" t="str" cm="1">
        <f t="array" aca="1" ref="P43" ca="1">IF(H43=10,INDIRECT(ADDRESS((H43-1),(I43+8),1,1,"Qtr Report - Quantitative (NEW)")),P42)</f>
        <v>Q1 
(Jul-Sep)</v>
      </c>
      <c r="Q43" s="96" cm="1">
        <f t="array" aca="1" ref="Q43" ca="1">INDIRECT(ADDRESS(H43,(I43+8),1,1,"Qtr Report - Quantitative (NEW)"))</f>
        <v>0</v>
      </c>
      <c r="R43" t="str">
        <f>IF('Qtr Report - Targets'!J51=0,"",'Qtr Report - Targets'!J51)</f>
        <v/>
      </c>
      <c r="S43" t="str">
        <f>IF(R43="","",'Qtr Report - Targets'!K51)</f>
        <v/>
      </c>
      <c r="T43" t="str">
        <f>IF(S43="","",'Qtr Report - Targets'!O51)</f>
        <v/>
      </c>
      <c r="U43" s="106" t="str">
        <f t="shared" si="2"/>
        <v/>
      </c>
      <c r="V43" s="106" t="str">
        <f t="shared" si="3"/>
        <v/>
      </c>
    </row>
    <row r="44" spans="1:22">
      <c r="A44" t="str">
        <f>'Qtr Report - Quantitative (NEW)'!$A$2</f>
        <v>Quarterly Performance Report</v>
      </c>
      <c r="B44">
        <f>Instructions!$H$11</f>
        <v>9</v>
      </c>
      <c r="C44" s="94">
        <f>Instructions!$D$11</f>
        <v>45747</v>
      </c>
      <c r="D44">
        <f>Instructions!$C$3</f>
        <v>1.1000000000000001</v>
      </c>
      <c r="E44" t="str">
        <f>'Qtr Report - Quantitative (NEW)'!$D$3</f>
        <v>Amazing Health Factory Pty Ltd</v>
      </c>
      <c r="F44" t="str">
        <f>'Qtr Report - Quantitative (NEW)'!$D$5</f>
        <v>Low Intensity Mental Health Services</v>
      </c>
      <c r="G44" t="str">
        <f>'Qtr Report - Quantitative (NEW)'!$D$4</f>
        <v>333-2B-3</v>
      </c>
      <c r="H44">
        <f t="shared" si="4"/>
        <v>52</v>
      </c>
      <c r="I44">
        <v>1</v>
      </c>
      <c r="J44" t="str">
        <f>'Qtr Report - Quantitative (NEW)'!$A$7</f>
        <v>Quantitative Information</v>
      </c>
      <c r="K44" cm="1">
        <f t="array" aca="1" ref="K44" ca="1">INDIRECT(ADDRESS((H44),1,1,1,"Qtr Report - Quantitative (NEW)"))</f>
        <v>0</v>
      </c>
      <c r="L44" s="104" cm="1">
        <f t="array" aca="1" ref="L44" ca="1">INDIRECT(ADDRESS((H44),2,1,1,"Qtr Report - Quantitative (NEW)"))</f>
        <v>0</v>
      </c>
      <c r="M44" t="str">
        <f t="shared" ca="1" si="0"/>
        <v/>
      </c>
      <c r="N44" t="str" cm="1">
        <f t="array" aca="1" ref="N44" ca="1">IF(L44=0,IF(M44="","",INDIRECT(ADDRESS((H44),3,1,1,"Qtr Report - Quantitative (NEW)"))),IF(RIGHT(M44)=":","","Total"))</f>
        <v/>
      </c>
      <c r="O44" t="str">
        <f t="shared" ca="1" si="1"/>
        <v>Messy</v>
      </c>
      <c r="P44" t="str" cm="1">
        <f t="array" aca="1" ref="P44" ca="1">IF(H44=10,INDIRECT(ADDRESS((H44-1),(I44+8),1,1,"Qtr Report - Quantitative (NEW)")),P43)</f>
        <v>Q1 
(Jul-Sep)</v>
      </c>
      <c r="Q44" s="96" cm="1">
        <f t="array" aca="1" ref="Q44" ca="1">INDIRECT(ADDRESS(H44,(I44+8),1,1,"Qtr Report - Quantitative (NEW)"))</f>
        <v>0</v>
      </c>
      <c r="R44" t="str">
        <f>IF('Qtr Report - Targets'!J52=0,"",'Qtr Report - Targets'!J52)</f>
        <v/>
      </c>
      <c r="S44" t="str">
        <f>IF(R44="","",'Qtr Report - Targets'!K52)</f>
        <v/>
      </c>
      <c r="T44" t="str">
        <f>IF(S44="","",'Qtr Report - Targets'!O52)</f>
        <v/>
      </c>
      <c r="U44" s="106" t="str">
        <f t="shared" si="2"/>
        <v/>
      </c>
      <c r="V44" s="106" t="str">
        <f t="shared" si="3"/>
        <v/>
      </c>
    </row>
    <row r="45" spans="1:22">
      <c r="A45" t="str">
        <f>'Qtr Report - Quantitative (NEW)'!$A$2</f>
        <v>Quarterly Performance Report</v>
      </c>
      <c r="B45">
        <f>Instructions!$H$11</f>
        <v>9</v>
      </c>
      <c r="C45" s="94">
        <f>Instructions!$D$11</f>
        <v>45747</v>
      </c>
      <c r="D45">
        <f>Instructions!$C$3</f>
        <v>1.1000000000000001</v>
      </c>
      <c r="E45" t="str">
        <f>'Qtr Report - Quantitative (NEW)'!$D$3</f>
        <v>Amazing Health Factory Pty Ltd</v>
      </c>
      <c r="F45" t="str">
        <f>'Qtr Report - Quantitative (NEW)'!$D$5</f>
        <v>Low Intensity Mental Health Services</v>
      </c>
      <c r="G45" t="str">
        <f>'Qtr Report - Quantitative (NEW)'!$D$4</f>
        <v>333-2B-3</v>
      </c>
      <c r="H45">
        <f t="shared" si="4"/>
        <v>53</v>
      </c>
      <c r="I45">
        <v>1</v>
      </c>
      <c r="J45" t="str">
        <f>'Qtr Report - Quantitative (NEW)'!$A$7</f>
        <v>Quantitative Information</v>
      </c>
      <c r="K45" t="str" cm="1">
        <f t="array" aca="1" ref="K45" ca="1">INDIRECT(ADDRESS((H45),1,1,1,"Qtr Report - Quantitative (NEW)"))</f>
        <v>Specialty Performance Measures - Multicultural Access</v>
      </c>
      <c r="L45" s="104" t="str" cm="1">
        <f t="array" aca="1" ref="L45" ca="1">INDIRECT(ADDRESS((H45),2,1,1,"Qtr Report - Quantitative (NEW)"))</f>
        <v>Outcome measures</v>
      </c>
      <c r="M45" t="str">
        <f t="shared" ca="1" si="0"/>
        <v>Outcome measures</v>
      </c>
      <c r="N45" t="str" cm="1">
        <f t="array" aca="1" ref="N45" ca="1">IF(L45=0,IF(M45="","",INDIRECT(ADDRESS((H45),3,1,1,"Qtr Report - Quantitative (NEW)"))),IF(RIGHT(M45)=":","","Total"))</f>
        <v>Total</v>
      </c>
      <c r="O45" t="str">
        <f t="shared" ca="1" si="1"/>
        <v>Tidy</v>
      </c>
      <c r="P45" t="str" cm="1">
        <f t="array" aca="1" ref="P45" ca="1">IF(H45=10,INDIRECT(ADDRESS((H45-1),(I45+8),1,1,"Qtr Report - Quantitative (NEW)")),P44)</f>
        <v>Q1 
(Jul-Sep)</v>
      </c>
      <c r="Q45" s="96" cm="1">
        <f t="array" aca="1" ref="Q45" ca="1">INDIRECT(ADDRESS(H45,(I45+8),1,1,"Qtr Report - Quantitative (NEW)"))</f>
        <v>0</v>
      </c>
      <c r="R45" t="str">
        <f>IF('Qtr Report - Targets'!J53=0,"",'Qtr Report - Targets'!J53)</f>
        <v/>
      </c>
      <c r="S45" t="str">
        <f>IF(R45="","",'Qtr Report - Targets'!K53)</f>
        <v/>
      </c>
      <c r="T45" t="str">
        <f>IF(S45="","",'Qtr Report - Targets'!O53)</f>
        <v/>
      </c>
      <c r="U45" s="106" t="str">
        <f t="shared" si="2"/>
        <v/>
      </c>
      <c r="V45" s="106" t="str">
        <f t="shared" si="3"/>
        <v/>
      </c>
    </row>
    <row r="46" spans="1:22">
      <c r="A46" t="str">
        <f>'Qtr Report - Quantitative (NEW)'!$A$2</f>
        <v>Quarterly Performance Report</v>
      </c>
      <c r="B46">
        <f>Instructions!$H$11</f>
        <v>9</v>
      </c>
      <c r="C46" s="94">
        <f>Instructions!$D$11</f>
        <v>45747</v>
      </c>
      <c r="D46">
        <f>Instructions!$C$3</f>
        <v>1.1000000000000001</v>
      </c>
      <c r="E46" t="str">
        <f>'Qtr Report - Quantitative (NEW)'!$D$3</f>
        <v>Amazing Health Factory Pty Ltd</v>
      </c>
      <c r="F46" t="str">
        <f>'Qtr Report - Quantitative (NEW)'!$D$5</f>
        <v>Low Intensity Mental Health Services</v>
      </c>
      <c r="G46" t="str">
        <f>'Qtr Report - Quantitative (NEW)'!$D$4</f>
        <v>333-2B-3</v>
      </c>
      <c r="H46">
        <f t="shared" si="4"/>
        <v>54</v>
      </c>
      <c r="I46">
        <v>1</v>
      </c>
      <c r="J46" t="str">
        <f>'Qtr Report - Quantitative (NEW)'!$A$7</f>
        <v>Quantitative Information</v>
      </c>
      <c r="K46" t="str" cm="1">
        <f t="array" aca="1" ref="K46" ca="1">INDIRECT(ADDRESS((H46),1,1,1,"Qtr Report - Quantitative (NEW)"))</f>
        <v>Specialty Performance Measures - Multicultural Access</v>
      </c>
      <c r="L46" s="104" t="str" cm="1">
        <f t="array" aca="1" ref="L46" ca="1">INDIRECT(ADDRESS((H46),2,1,1,"Qtr Report - Quantitative (NEW)"))</f>
        <v>Number of professional development opportunities delivered to primary care health providers</v>
      </c>
      <c r="M46" t="str">
        <f t="shared" ca="1" si="0"/>
        <v>Number of professional development opportunities delivered to primary care health providers</v>
      </c>
      <c r="N46" t="str" cm="1">
        <f t="array" aca="1" ref="N46" ca="1">IF(L46=0,IF(M46="","",INDIRECT(ADDRESS((H46),3,1,1,"Qtr Report - Quantitative (NEW)"))),IF(RIGHT(M46)=":","","Total"))</f>
        <v>Total</v>
      </c>
      <c r="O46" t="str">
        <f t="shared" ca="1" si="1"/>
        <v>Tidy</v>
      </c>
      <c r="P46" t="str" cm="1">
        <f t="array" aca="1" ref="P46" ca="1">IF(H46=10,INDIRECT(ADDRESS((H46-1),(I46+8),1,1,"Qtr Report - Quantitative (NEW)")),P45)</f>
        <v>Q1 
(Jul-Sep)</v>
      </c>
      <c r="Q46" s="96" cm="1">
        <f t="array" aca="1" ref="Q46" ca="1">INDIRECT(ADDRESS(H46,(I46+8),1,1,"Qtr Report - Quantitative (NEW)"))</f>
        <v>0</v>
      </c>
      <c r="R46" t="str">
        <f>IF('Qtr Report - Targets'!J54=0,"",'Qtr Report - Targets'!J54)</f>
        <v/>
      </c>
      <c r="S46" t="str">
        <f>IF(R46="","",'Qtr Report - Targets'!K54)</f>
        <v/>
      </c>
      <c r="T46" t="str">
        <f>IF(S46="","",'Qtr Report - Targets'!O54)</f>
        <v/>
      </c>
      <c r="U46" s="106" t="str">
        <f t="shared" si="2"/>
        <v/>
      </c>
      <c r="V46" s="106" t="str">
        <f t="shared" si="3"/>
        <v/>
      </c>
    </row>
    <row r="47" spans="1:22">
      <c r="A47" t="str">
        <f>'Qtr Report - Quantitative (NEW)'!$A$2</f>
        <v>Quarterly Performance Report</v>
      </c>
      <c r="B47">
        <f>Instructions!$H$11</f>
        <v>9</v>
      </c>
      <c r="C47" s="94">
        <f>Instructions!$D$11</f>
        <v>45747</v>
      </c>
      <c r="D47">
        <f>Instructions!$C$3</f>
        <v>1.1000000000000001</v>
      </c>
      <c r="E47" t="str">
        <f>'Qtr Report - Quantitative (NEW)'!$D$3</f>
        <v>Amazing Health Factory Pty Ltd</v>
      </c>
      <c r="F47" t="str">
        <f>'Qtr Report - Quantitative (NEW)'!$D$5</f>
        <v>Low Intensity Mental Health Services</v>
      </c>
      <c r="G47" t="str">
        <f>'Qtr Report - Quantitative (NEW)'!$D$4</f>
        <v>333-2B-3</v>
      </c>
      <c r="H47">
        <f t="shared" si="4"/>
        <v>55</v>
      </c>
      <c r="I47">
        <v>1</v>
      </c>
      <c r="J47" t="str">
        <f>'Qtr Report - Quantitative (NEW)'!$A$7</f>
        <v>Quantitative Information</v>
      </c>
      <c r="K47" t="str" cm="1">
        <f t="array" aca="1" ref="K47" ca="1">INDIRECT(ADDRESS((H47),1,1,1,"Qtr Report - Quantitative (NEW)"))</f>
        <v>Specialty Performance Measures - Multicultural Access</v>
      </c>
      <c r="L47" s="104" t="str" cm="1">
        <f t="array" aca="1" ref="L47" ca="1">INDIRECT(ADDRESS((H47),2,1,1,"Qtr Report - Quantitative (NEW)"))</f>
        <v>Number of health literacy sessions held with multicultural community</v>
      </c>
      <c r="M47" t="str">
        <f t="shared" ca="1" si="0"/>
        <v>Number of health literacy sessions held with multicultural community</v>
      </c>
      <c r="N47" t="str" cm="1">
        <f t="array" aca="1" ref="N47" ca="1">IF(L47=0,IF(M47="","",INDIRECT(ADDRESS((H47),3,1,1,"Qtr Report - Quantitative (NEW)"))),IF(RIGHT(M47)=":","","Total"))</f>
        <v>Total</v>
      </c>
      <c r="O47" t="str">
        <f t="shared" ca="1" si="1"/>
        <v>Tidy</v>
      </c>
      <c r="P47" t="str" cm="1">
        <f t="array" aca="1" ref="P47" ca="1">IF(H47=10,INDIRECT(ADDRESS((H47-1),(I47+8),1,1,"Qtr Report - Quantitative (NEW)")),P46)</f>
        <v>Q1 
(Jul-Sep)</v>
      </c>
      <c r="Q47" s="96" cm="1">
        <f t="array" aca="1" ref="Q47" ca="1">INDIRECT(ADDRESS(H47,(I47+8),1,1,"Qtr Report - Quantitative (NEW)"))</f>
        <v>0</v>
      </c>
      <c r="R47" t="str">
        <f>IF('Qtr Report - Targets'!J55=0,"",'Qtr Report - Targets'!J55)</f>
        <v/>
      </c>
      <c r="S47" t="str">
        <f>IF(R47="","",'Qtr Report - Targets'!K55)</f>
        <v/>
      </c>
      <c r="T47" t="str">
        <f>IF(S47="","",'Qtr Report - Targets'!O55)</f>
        <v/>
      </c>
      <c r="U47" s="106" t="str">
        <f t="shared" si="2"/>
        <v/>
      </c>
      <c r="V47" s="106" t="str">
        <f t="shared" si="3"/>
        <v/>
      </c>
    </row>
    <row r="48" spans="1:22">
      <c r="A48" t="str">
        <f>'Qtr Report - Quantitative (NEW)'!$A$2</f>
        <v>Quarterly Performance Report</v>
      </c>
      <c r="B48">
        <f>Instructions!$H$11</f>
        <v>9</v>
      </c>
      <c r="C48" s="94">
        <f>Instructions!$D$11</f>
        <v>45747</v>
      </c>
      <c r="D48">
        <f>Instructions!$C$3</f>
        <v>1.1000000000000001</v>
      </c>
      <c r="E48" t="str">
        <f>'Qtr Report - Quantitative (NEW)'!$D$3</f>
        <v>Amazing Health Factory Pty Ltd</v>
      </c>
      <c r="F48" t="str">
        <f>'Qtr Report - Quantitative (NEW)'!$D$5</f>
        <v>Low Intensity Mental Health Services</v>
      </c>
      <c r="G48" t="str">
        <f>'Qtr Report - Quantitative (NEW)'!$D$4</f>
        <v>333-2B-3</v>
      </c>
      <c r="H48">
        <f t="shared" si="4"/>
        <v>56</v>
      </c>
      <c r="I48">
        <v>1</v>
      </c>
      <c r="J48" t="str">
        <f>'Qtr Report - Quantitative (NEW)'!$A$7</f>
        <v>Quantitative Information</v>
      </c>
      <c r="K48" cm="1">
        <f t="array" aca="1" ref="K48" ca="1">INDIRECT(ADDRESS((H48),1,1,1,"Qtr Report - Quantitative (NEW)"))</f>
        <v>0</v>
      </c>
      <c r="L48" s="104" cm="1">
        <f t="array" aca="1" ref="L48" ca="1">INDIRECT(ADDRESS((H48),2,1,1,"Qtr Report - Quantitative (NEW)"))</f>
        <v>0</v>
      </c>
      <c r="M48" t="str">
        <f t="shared" ca="1" si="0"/>
        <v/>
      </c>
      <c r="N48" t="str" cm="1">
        <f t="array" aca="1" ref="N48" ca="1">IF(L48=0,IF(M48="","",INDIRECT(ADDRESS((H48),3,1,1,"Qtr Report - Quantitative (NEW)"))),IF(RIGHT(M48)=":","","Total"))</f>
        <v/>
      </c>
      <c r="O48" t="str">
        <f t="shared" ca="1" si="1"/>
        <v>Messy</v>
      </c>
      <c r="P48" t="str" cm="1">
        <f t="array" aca="1" ref="P48" ca="1">IF(H48=10,INDIRECT(ADDRESS((H48-1),(I48+8),1,1,"Qtr Report - Quantitative (NEW)")),P47)</f>
        <v>Q1 
(Jul-Sep)</v>
      </c>
      <c r="Q48" s="96" cm="1">
        <f t="array" aca="1" ref="Q48" ca="1">INDIRECT(ADDRESS(H48,(I48+8),1,1,"Qtr Report - Quantitative (NEW)"))</f>
        <v>0</v>
      </c>
      <c r="R48" t="str">
        <f>IF('Qtr Report - Targets'!J56=0,"",'Qtr Report - Targets'!J56)</f>
        <v/>
      </c>
      <c r="S48" t="str">
        <f>IF(R48="","",'Qtr Report - Targets'!K56)</f>
        <v/>
      </c>
      <c r="T48" t="str">
        <f>IF(S48="","",'Qtr Report - Targets'!O56)</f>
        <v/>
      </c>
      <c r="U48" s="106" t="str">
        <f t="shared" si="2"/>
        <v/>
      </c>
      <c r="V48" s="106" t="str">
        <f t="shared" si="3"/>
        <v/>
      </c>
    </row>
    <row r="49" spans="1:22">
      <c r="A49" t="str">
        <f>'Qtr Report - Quantitative (NEW)'!$A$2</f>
        <v>Quarterly Performance Report</v>
      </c>
      <c r="B49">
        <f>Instructions!$H$11</f>
        <v>9</v>
      </c>
      <c r="C49" s="94">
        <f>Instructions!$D$11</f>
        <v>45747</v>
      </c>
      <c r="D49">
        <f>Instructions!$C$3</f>
        <v>1.1000000000000001</v>
      </c>
      <c r="E49" t="str">
        <f>'Qtr Report - Quantitative (NEW)'!$D$3</f>
        <v>Amazing Health Factory Pty Ltd</v>
      </c>
      <c r="F49" t="str">
        <f>'Qtr Report - Quantitative (NEW)'!$D$5</f>
        <v>Low Intensity Mental Health Services</v>
      </c>
      <c r="G49" t="str">
        <f>'Qtr Report - Quantitative (NEW)'!$D$4</f>
        <v>333-2B-3</v>
      </c>
      <c r="H49">
        <f t="shared" si="4"/>
        <v>57</v>
      </c>
      <c r="I49">
        <v>1</v>
      </c>
      <c r="J49" t="str">
        <f>'Qtr Report - Quantitative (NEW)'!$A$7</f>
        <v>Quantitative Information</v>
      </c>
      <c r="K49" t="str" cm="1">
        <f t="array" aca="1" ref="K49" ca="1">INDIRECT(ADDRESS((H49),1,1,1,"Qtr Report - Quantitative (NEW)"))</f>
        <v>Specialty Performance Measures - Sexual Health Program</v>
      </c>
      <c r="L49" s="104" t="str" cm="1">
        <f t="array" aca="1" ref="L49" ca="1">INDIRECT(ADDRESS((H49),2,1,1,"Qtr Report - Quantitative (NEW)"))</f>
        <v>Occasion of service for secondary school students</v>
      </c>
      <c r="M49" t="str">
        <f t="shared" ca="1" si="0"/>
        <v>Occasion of service for secondary school students</v>
      </c>
      <c r="N49" t="str" cm="1">
        <f t="array" aca="1" ref="N49" ca="1">IF(L49=0,IF(M49="","",INDIRECT(ADDRESS((H49),3,1,1,"Qtr Report - Quantitative (NEW)"))),IF(RIGHT(M49)=":","","Total"))</f>
        <v>Total</v>
      </c>
      <c r="O49" t="str">
        <f t="shared" ca="1" si="1"/>
        <v>Tidy</v>
      </c>
      <c r="P49" t="str" cm="1">
        <f t="array" aca="1" ref="P49" ca="1">IF(H49=10,INDIRECT(ADDRESS((H49-1),(I49+8),1,1,"Qtr Report - Quantitative (NEW)")),P48)</f>
        <v>Q1 
(Jul-Sep)</v>
      </c>
      <c r="Q49" s="96" cm="1">
        <f t="array" aca="1" ref="Q49" ca="1">INDIRECT(ADDRESS(H49,(I49+8),1,1,"Qtr Report - Quantitative (NEW)"))</f>
        <v>0</v>
      </c>
      <c r="R49" t="str">
        <f>IF('Qtr Report - Targets'!J57=0,"",'Qtr Report - Targets'!J57)</f>
        <v/>
      </c>
      <c r="S49" t="str">
        <f>IF(R49="","",'Qtr Report - Targets'!K57)</f>
        <v/>
      </c>
      <c r="T49" t="str">
        <f>IF(S49="","",'Qtr Report - Targets'!O57)</f>
        <v/>
      </c>
      <c r="U49" s="106" t="str">
        <f t="shared" si="2"/>
        <v/>
      </c>
      <c r="V49" s="106" t="str">
        <f t="shared" si="3"/>
        <v/>
      </c>
    </row>
    <row r="50" spans="1:22">
      <c r="A50" t="str">
        <f>'Qtr Report - Quantitative (NEW)'!$A$2</f>
        <v>Quarterly Performance Report</v>
      </c>
      <c r="B50">
        <f>Instructions!$H$11</f>
        <v>9</v>
      </c>
      <c r="C50" s="94">
        <f>Instructions!$D$11</f>
        <v>45747</v>
      </c>
      <c r="D50">
        <f>Instructions!$C$3</f>
        <v>1.1000000000000001</v>
      </c>
      <c r="E50" t="str">
        <f>'Qtr Report - Quantitative (NEW)'!$D$3</f>
        <v>Amazing Health Factory Pty Ltd</v>
      </c>
      <c r="F50" t="str">
        <f>'Qtr Report - Quantitative (NEW)'!$D$5</f>
        <v>Low Intensity Mental Health Services</v>
      </c>
      <c r="G50" t="str">
        <f>'Qtr Report - Quantitative (NEW)'!$D$4</f>
        <v>333-2B-3</v>
      </c>
      <c r="H50">
        <f t="shared" si="4"/>
        <v>58</v>
      </c>
      <c r="I50">
        <v>1</v>
      </c>
      <c r="J50" t="str">
        <f>'Qtr Report - Quantitative (NEW)'!$A$7</f>
        <v>Quantitative Information</v>
      </c>
      <c r="K50" cm="1">
        <f t="array" aca="1" ref="K50" ca="1">INDIRECT(ADDRESS((H50),1,1,1,"Qtr Report - Quantitative (NEW)"))</f>
        <v>0</v>
      </c>
      <c r="L50" s="104" cm="1">
        <f t="array" aca="1" ref="L50" ca="1">INDIRECT(ADDRESS((H50),2,1,1,"Qtr Report - Quantitative (NEW)"))</f>
        <v>0</v>
      </c>
      <c r="M50" t="str">
        <f t="shared" ca="1" si="0"/>
        <v/>
      </c>
      <c r="N50" t="str" cm="1">
        <f t="array" aca="1" ref="N50" ca="1">IF(L50=0,IF(M50="","",INDIRECT(ADDRESS((H50),3,1,1,"Qtr Report - Quantitative (NEW)"))),IF(RIGHT(M50)=":","","Total"))</f>
        <v/>
      </c>
      <c r="O50" t="str">
        <f t="shared" ca="1" si="1"/>
        <v>Messy</v>
      </c>
      <c r="P50" t="str" cm="1">
        <f t="array" aca="1" ref="P50" ca="1">IF(H50=10,INDIRECT(ADDRESS((H50-1),(I50+8),1,1,"Qtr Report - Quantitative (NEW)")),P49)</f>
        <v>Q1 
(Jul-Sep)</v>
      </c>
      <c r="Q50" s="96" cm="1">
        <f t="array" aca="1" ref="Q50" ca="1">INDIRECT(ADDRESS(H50,(I50+8),1,1,"Qtr Report - Quantitative (NEW)"))</f>
        <v>0</v>
      </c>
      <c r="R50" t="str">
        <f>IF('Qtr Report - Targets'!J58=0,"",'Qtr Report - Targets'!J58)</f>
        <v/>
      </c>
      <c r="S50" t="str">
        <f>IF(R50="","",'Qtr Report - Targets'!K58)</f>
        <v/>
      </c>
      <c r="T50" t="str">
        <f>IF(S50="","",'Qtr Report - Targets'!O58)</f>
        <v/>
      </c>
      <c r="U50" s="106" t="str">
        <f t="shared" si="2"/>
        <v/>
      </c>
      <c r="V50" s="106" t="str">
        <f t="shared" si="3"/>
        <v/>
      </c>
    </row>
    <row r="51" spans="1:22">
      <c r="A51" t="str">
        <f>'Qtr Report - Quantitative (NEW)'!$A$2</f>
        <v>Quarterly Performance Report</v>
      </c>
      <c r="B51">
        <f>Instructions!$H$11</f>
        <v>9</v>
      </c>
      <c r="C51" s="94">
        <f>Instructions!$D$11</f>
        <v>45747</v>
      </c>
      <c r="D51">
        <f>Instructions!$C$3</f>
        <v>1.1000000000000001</v>
      </c>
      <c r="E51" t="str">
        <f>'Qtr Report - Quantitative (NEW)'!$D$3</f>
        <v>Amazing Health Factory Pty Ltd</v>
      </c>
      <c r="F51" t="str">
        <f>'Qtr Report - Quantitative (NEW)'!$D$5</f>
        <v>Low Intensity Mental Health Services</v>
      </c>
      <c r="G51" t="str">
        <f>'Qtr Report - Quantitative (NEW)'!$D$4</f>
        <v>333-2B-3</v>
      </c>
      <c r="H51">
        <f t="shared" si="4"/>
        <v>59</v>
      </c>
      <c r="I51">
        <v>1</v>
      </c>
      <c r="J51" t="str">
        <f>'Qtr Report - Quantitative (NEW)'!$A$7</f>
        <v>Quantitative Information</v>
      </c>
      <c r="K51" t="str" cm="1">
        <f t="array" aca="1" ref="K51" ca="1">INDIRECT(ADDRESS((H51),1,1,1,"Qtr Report - Quantitative (NEW)"))</f>
        <v>Specialty Performance Measures - Perinatal Mental Health</v>
      </c>
      <c r="L51" s="104" t="str" cm="1">
        <f t="array" aca="1" ref="L51" ca="1">INDIRECT(ADDRESS((H51),2,1,1,"Qtr Report - Quantitative (NEW)"))</f>
        <v>Number of active clients at the end of each quarter</v>
      </c>
      <c r="M51" t="str">
        <f t="shared" ca="1" si="0"/>
        <v>Number of active clients at the end of each quarter</v>
      </c>
      <c r="N51" t="str" cm="1">
        <f t="array" aca="1" ref="N51" ca="1">IF(L51=0,IF(M51="","",INDIRECT(ADDRESS((H51),3,1,1,"Qtr Report - Quantitative (NEW)"))),IF(RIGHT(M51)=":","","Total"))</f>
        <v>Total</v>
      </c>
      <c r="O51" t="str">
        <f t="shared" ca="1" si="1"/>
        <v>Tidy</v>
      </c>
      <c r="P51" t="str" cm="1">
        <f t="array" aca="1" ref="P51" ca="1">IF(H51=10,INDIRECT(ADDRESS((H51-1),(I51+8),1,1,"Qtr Report - Quantitative (NEW)")),P50)</f>
        <v>Q1 
(Jul-Sep)</v>
      </c>
      <c r="Q51" s="96" cm="1">
        <f t="array" aca="1" ref="Q51" ca="1">INDIRECT(ADDRESS(H51,(I51+8),1,1,"Qtr Report - Quantitative (NEW)"))</f>
        <v>0</v>
      </c>
      <c r="R51" t="str">
        <f>IF('Qtr Report - Targets'!J59=0,"",'Qtr Report - Targets'!J59)</f>
        <v/>
      </c>
      <c r="S51" t="str">
        <f>IF(R51="","",'Qtr Report - Targets'!K59)</f>
        <v/>
      </c>
      <c r="T51" t="str">
        <f>IF(S51="","",'Qtr Report - Targets'!O59)</f>
        <v/>
      </c>
      <c r="U51" s="106" t="str">
        <f t="shared" si="2"/>
        <v/>
      </c>
      <c r="V51" s="106" t="str">
        <f t="shared" si="3"/>
        <v/>
      </c>
    </row>
    <row r="52" spans="1:22">
      <c r="A52" t="str">
        <f>'Qtr Report - Quantitative (NEW)'!$A$2</f>
        <v>Quarterly Performance Report</v>
      </c>
      <c r="B52">
        <f>Instructions!$H$11</f>
        <v>9</v>
      </c>
      <c r="C52" s="94">
        <f>Instructions!$D$11</f>
        <v>45747</v>
      </c>
      <c r="D52">
        <f>Instructions!$C$3</f>
        <v>1.1000000000000001</v>
      </c>
      <c r="E52" t="str">
        <f>'Qtr Report - Quantitative (NEW)'!$D$3</f>
        <v>Amazing Health Factory Pty Ltd</v>
      </c>
      <c r="F52" t="str">
        <f>'Qtr Report - Quantitative (NEW)'!$D$5</f>
        <v>Low Intensity Mental Health Services</v>
      </c>
      <c r="G52" t="str">
        <f>'Qtr Report - Quantitative (NEW)'!$D$4</f>
        <v>333-2B-3</v>
      </c>
      <c r="H52">
        <f t="shared" si="4"/>
        <v>60</v>
      </c>
      <c r="I52">
        <v>1</v>
      </c>
      <c r="J52" t="str">
        <f>'Qtr Report - Quantitative (NEW)'!$A$7</f>
        <v>Quantitative Information</v>
      </c>
      <c r="K52" t="str" cm="1">
        <f t="array" aca="1" ref="K52" ca="1">INDIRECT(ADDRESS((H52),1,1,1,"Qtr Report - Quantitative (NEW)"))</f>
        <v>Specialty Performance Measures - Perinatal Mental Health</v>
      </c>
      <c r="L52" s="104" t="str" cm="1">
        <f t="array" aca="1" ref="L52" ca="1">INDIRECT(ADDRESS((H52),2,1,1,"Qtr Report - Quantitative (NEW)"))</f>
        <v>Number of client satisfaction surveys completed for period where the experience was:</v>
      </c>
      <c r="M52" t="str">
        <f t="shared" ca="1" si="0"/>
        <v>Number of client satisfaction surveys completed for period where the experience was:</v>
      </c>
      <c r="N52" t="str" cm="1">
        <f t="array" aca="1" ref="N52" ca="1">IF(L52=0,IF(M52="","",INDIRECT(ADDRESS((H52),3,1,1,"Qtr Report - Quantitative (NEW)"))),IF(RIGHT(M52)=":","","Total"))</f>
        <v/>
      </c>
      <c r="O52" t="str">
        <f t="shared" ca="1" si="1"/>
        <v>Messy</v>
      </c>
      <c r="P52" t="str" cm="1">
        <f t="array" aca="1" ref="P52" ca="1">IF(H52=10,INDIRECT(ADDRESS((H52-1),(I52+8),1,1,"Qtr Report - Quantitative (NEW)")),P51)</f>
        <v>Q1 
(Jul-Sep)</v>
      </c>
      <c r="Q52" s="96" cm="1">
        <f t="array" aca="1" ref="Q52" ca="1">INDIRECT(ADDRESS(H52,(I52+8),1,1,"Qtr Report - Quantitative (NEW)"))</f>
        <v>0</v>
      </c>
      <c r="R52" t="str">
        <f>IF('Qtr Report - Targets'!J60=0,"",'Qtr Report - Targets'!J60)</f>
        <v/>
      </c>
      <c r="S52" t="str">
        <f>IF(R52="","",'Qtr Report - Targets'!K60)</f>
        <v/>
      </c>
      <c r="T52" t="str">
        <f>IF(S52="","",'Qtr Report - Targets'!O60)</f>
        <v/>
      </c>
      <c r="U52" s="106" t="str">
        <f t="shared" si="2"/>
        <v/>
      </c>
      <c r="V52" s="106" t="str">
        <f t="shared" si="3"/>
        <v/>
      </c>
    </row>
    <row r="53" spans="1:22">
      <c r="A53" t="str">
        <f>'Qtr Report - Quantitative (NEW)'!$A$2</f>
        <v>Quarterly Performance Report</v>
      </c>
      <c r="B53">
        <f>Instructions!$H$11</f>
        <v>9</v>
      </c>
      <c r="C53" s="94">
        <f>Instructions!$D$11</f>
        <v>45747</v>
      </c>
      <c r="D53">
        <f>Instructions!$C$3</f>
        <v>1.1000000000000001</v>
      </c>
      <c r="E53" t="str">
        <f>'Qtr Report - Quantitative (NEW)'!$D$3</f>
        <v>Amazing Health Factory Pty Ltd</v>
      </c>
      <c r="F53" t="str">
        <f>'Qtr Report - Quantitative (NEW)'!$D$5</f>
        <v>Low Intensity Mental Health Services</v>
      </c>
      <c r="G53" t="str">
        <f>'Qtr Report - Quantitative (NEW)'!$D$4</f>
        <v>333-2B-3</v>
      </c>
      <c r="H53" s="95">
        <f>H2</f>
        <v>10</v>
      </c>
      <c r="I53">
        <f>I2+1</f>
        <v>2</v>
      </c>
      <c r="J53" t="str">
        <f>'Qtr Report - Quantitative (NEW)'!$A$7</f>
        <v>Quantitative Information</v>
      </c>
      <c r="K53" t="str" cm="1">
        <f t="array" aca="1" ref="K53" ca="1">INDIRECT(ADDRESS((H53),1,1,1,"Qtr Report - Quantitative (NEW)"))</f>
        <v>All PHN Service Provision</v>
      </c>
      <c r="L53" s="104" t="str" cm="1">
        <f t="array" aca="1" ref="L53" ca="1">INDIRECT(ADDRESS((H53),2,1,1,"Qtr Report - Quantitative (NEW)"))</f>
        <v>2438754875023498509248 Number of referrals received into the service</v>
      </c>
      <c r="M53" t="str">
        <f t="shared" ca="1" si="0"/>
        <v>2438754875023498509248 Number of referrals received into the service</v>
      </c>
      <c r="N53" t="str" cm="1">
        <f t="array" aca="1" ref="N53" ca="1">IF(L53=0,IF(M53="","",INDIRECT(ADDRESS((H53),3,1,1,"Qtr Report - Quantitative (NEW)"))),IF(RIGHT(M53)=":","","Total"))</f>
        <v>Total</v>
      </c>
      <c r="O53" t="str">
        <f t="shared" ca="1" si="1"/>
        <v>Tidy</v>
      </c>
      <c r="P53" t="str" cm="1">
        <f t="array" aca="1" ref="P53" ca="1">IF(H53=10,INDIRECT(ADDRESS((H53-1),(I53+8),1,1,"Qtr Report - Quantitative (NEW)")),P52)</f>
        <v>Q2 
(Oct-Dec)</v>
      </c>
      <c r="Q53" s="96" cm="1">
        <f t="array" aca="1" ref="Q53" ca="1">INDIRECT(ADDRESS(H53,(I53+8),1,1,"Qtr Report - Quantitative (NEW)"))</f>
        <v>5</v>
      </c>
      <c r="R53" t="str">
        <f>R2</f>
        <v>Cumulative</v>
      </c>
      <c r="S53">
        <f>IF(R53="","",'Qtr Report - Targets'!K61)</f>
        <v>0</v>
      </c>
      <c r="T53">
        <f>IF(S53="","",'Qtr Report - Targets'!O61)</f>
        <v>0</v>
      </c>
      <c r="U53" s="106">
        <f t="shared" si="2"/>
        <v>0</v>
      </c>
      <c r="V53" s="106">
        <f t="shared" si="3"/>
        <v>0</v>
      </c>
    </row>
    <row r="54" spans="1:22">
      <c r="A54" t="str">
        <f>'Qtr Report - Quantitative (NEW)'!$A$2</f>
        <v>Quarterly Performance Report</v>
      </c>
      <c r="B54">
        <f>Instructions!$H$11</f>
        <v>9</v>
      </c>
      <c r="C54" s="94">
        <f>Instructions!$D$11</f>
        <v>45747</v>
      </c>
      <c r="D54">
        <f>Instructions!$C$3</f>
        <v>1.1000000000000001</v>
      </c>
      <c r="E54" t="str">
        <f>'Qtr Report - Quantitative (NEW)'!$D$3</f>
        <v>Amazing Health Factory Pty Ltd</v>
      </c>
      <c r="F54" t="str">
        <f>'Qtr Report - Quantitative (NEW)'!$D$5</f>
        <v>Low Intensity Mental Health Services</v>
      </c>
      <c r="G54" t="str">
        <f>'Qtr Report - Quantitative (NEW)'!$D$4</f>
        <v>333-2B-3</v>
      </c>
      <c r="H54">
        <f>H53+1</f>
        <v>11</v>
      </c>
      <c r="I54">
        <f t="shared" ref="I54:I117" si="5">I3+1</f>
        <v>2</v>
      </c>
      <c r="J54" t="str">
        <f>'Qtr Report - Quantitative (NEW)'!$A$7</f>
        <v>Quantitative Information</v>
      </c>
      <c r="K54" t="str" cm="1">
        <f t="array" aca="1" ref="K54" ca="1">INDIRECT(ADDRESS((H54),1,1,1,"Qtr Report - Quantitative (NEW)"))</f>
        <v>All PHN Service Provision</v>
      </c>
      <c r="L54" s="104" t="str" cm="1">
        <f t="array" aca="1" ref="L54" ca="1">INDIRECT(ADDRESS((H54),2,1,1,"Qtr Report - Quantitative (NEW)"))</f>
        <v>Number of new referrals accepted into the service for the first time</v>
      </c>
      <c r="M54" t="str">
        <f t="shared" ca="1" si="0"/>
        <v>Number of new referrals accepted into the service for the first time</v>
      </c>
      <c r="N54" t="str" cm="1">
        <f t="array" aca="1" ref="N54" ca="1">IF(L54=0,IF(M54="","",INDIRECT(ADDRESS((H54),3,1,1,"Qtr Report - Quantitative (NEW)"))),IF(RIGHT(M54)=":","","Total"))</f>
        <v>Total</v>
      </c>
      <c r="O54" t="str">
        <f t="shared" ca="1" si="1"/>
        <v>Tidy</v>
      </c>
      <c r="P54" t="str" cm="1">
        <f t="array" aca="1" ref="P54" ca="1">IF(H54=10,INDIRECT(ADDRESS((H54-1),(I54+8),1,1,"Qtr Report - Quantitative (NEW)")),P53)</f>
        <v>Q2 
(Oct-Dec)</v>
      </c>
      <c r="Q54" s="96" cm="1">
        <f t="array" aca="1" ref="Q54" ca="1">INDIRECT(ADDRESS(H54,(I54+8),1,1,"Qtr Report - Quantitative (NEW)"))</f>
        <v>7</v>
      </c>
      <c r="R54" t="str">
        <f t="shared" ref="R54:R117" si="6">R3</f>
        <v>Cumulative</v>
      </c>
      <c r="S54">
        <f>IF(R54="","",'Qtr Report - Targets'!K62)</f>
        <v>0</v>
      </c>
      <c r="T54">
        <f>IF(S54="","",'Qtr Report - Targets'!O62)</f>
        <v>0</v>
      </c>
      <c r="U54" s="106">
        <f t="shared" si="2"/>
        <v>0</v>
      </c>
      <c r="V54" s="106">
        <f t="shared" si="3"/>
        <v>0</v>
      </c>
    </row>
    <row r="55" spans="1:22">
      <c r="A55" t="str">
        <f>'Qtr Report - Quantitative (NEW)'!$A$2</f>
        <v>Quarterly Performance Report</v>
      </c>
      <c r="B55">
        <f>Instructions!$H$11</f>
        <v>9</v>
      </c>
      <c r="C55" s="94">
        <f>Instructions!$D$11</f>
        <v>45747</v>
      </c>
      <c r="D55">
        <f>Instructions!$C$3</f>
        <v>1.1000000000000001</v>
      </c>
      <c r="E55" t="str">
        <f>'Qtr Report - Quantitative (NEW)'!$D$3</f>
        <v>Amazing Health Factory Pty Ltd</v>
      </c>
      <c r="F55" t="str">
        <f>'Qtr Report - Quantitative (NEW)'!$D$5</f>
        <v>Low Intensity Mental Health Services</v>
      </c>
      <c r="G55" t="str">
        <f>'Qtr Report - Quantitative (NEW)'!$D$4</f>
        <v>333-2B-3</v>
      </c>
      <c r="H55">
        <f t="shared" si="4"/>
        <v>12</v>
      </c>
      <c r="I55">
        <f t="shared" si="5"/>
        <v>2</v>
      </c>
      <c r="J55" t="str">
        <f>'Qtr Report - Quantitative (NEW)'!$A$7</f>
        <v>Quantitative Information</v>
      </c>
      <c r="K55" t="str" cm="1">
        <f t="array" aca="1" ref="K55" ca="1">INDIRECT(ADDRESS((H55),1,1,1,"Qtr Report - Quantitative (NEW)"))</f>
        <v>All PHN Service Provision</v>
      </c>
      <c r="L55" s="104" t="str" cm="1">
        <f t="array" aca="1" ref="L55" ca="1">INDIRECT(ADDRESS((H55),2,1,1,"Qtr Report - Quantitative (NEW)"))</f>
        <v xml:space="preserve">Number of clients who received a service </v>
      </c>
      <c r="M55" t="str">
        <f t="shared" ca="1" si="0"/>
        <v xml:space="preserve">Number of clients who received a service </v>
      </c>
      <c r="N55" t="str" cm="1">
        <f t="array" aca="1" ref="N55" ca="1">IF(L55=0,IF(M55="","",INDIRECT(ADDRESS((H55),3,1,1,"Qtr Report - Quantitative (NEW)"))),IF(RIGHT(M55)=":","","Total"))</f>
        <v>Total</v>
      </c>
      <c r="O55" t="str">
        <f t="shared" ca="1" si="1"/>
        <v>Tidy</v>
      </c>
      <c r="P55" t="str" cm="1">
        <f t="array" aca="1" ref="P55" ca="1">IF(H55=10,INDIRECT(ADDRESS((H55-1),(I55+8),1,1,"Qtr Report - Quantitative (NEW)")),P54)</f>
        <v>Q2 
(Oct-Dec)</v>
      </c>
      <c r="Q55" s="96" cm="1">
        <f t="array" aca="1" ref="Q55" ca="1">INDIRECT(ADDRESS(H55,(I55+8),1,1,"Qtr Report - Quantitative (NEW)"))</f>
        <v>6</v>
      </c>
      <c r="R55" t="str">
        <f t="shared" si="6"/>
        <v>Snapshot</v>
      </c>
      <c r="S55">
        <f>IF(R55="","",'Qtr Report - Targets'!K63)</f>
        <v>0</v>
      </c>
      <c r="T55">
        <f>IF(S55="","",'Qtr Report - Targets'!O63)</f>
        <v>0</v>
      </c>
      <c r="U55" s="106">
        <f t="shared" si="2"/>
        <v>0</v>
      </c>
      <c r="V55" s="106" t="str">
        <f t="shared" si="3"/>
        <v/>
      </c>
    </row>
    <row r="56" spans="1:22">
      <c r="A56" t="str">
        <f>'Qtr Report - Quantitative (NEW)'!$A$2</f>
        <v>Quarterly Performance Report</v>
      </c>
      <c r="B56">
        <f>Instructions!$H$11</f>
        <v>9</v>
      </c>
      <c r="C56" s="94">
        <f>Instructions!$D$11</f>
        <v>45747</v>
      </c>
      <c r="D56">
        <f>Instructions!$C$3</f>
        <v>1.1000000000000001</v>
      </c>
      <c r="E56" t="str">
        <f>'Qtr Report - Quantitative (NEW)'!$D$3</f>
        <v>Amazing Health Factory Pty Ltd</v>
      </c>
      <c r="F56" t="str">
        <f>'Qtr Report - Quantitative (NEW)'!$D$5</f>
        <v>Low Intensity Mental Health Services</v>
      </c>
      <c r="G56" t="str">
        <f>'Qtr Report - Quantitative (NEW)'!$D$4</f>
        <v>333-2B-3</v>
      </c>
      <c r="H56">
        <f t="shared" si="4"/>
        <v>13</v>
      </c>
      <c r="I56">
        <f t="shared" si="5"/>
        <v>2</v>
      </c>
      <c r="J56" t="str">
        <f>'Qtr Report - Quantitative (NEW)'!$A$7</f>
        <v>Quantitative Information</v>
      </c>
      <c r="K56" t="str" cm="1">
        <f t="array" aca="1" ref="K56" ca="1">INDIRECT(ADDRESS((H56),1,1,1,"Qtr Report - Quantitative (NEW)"))</f>
        <v>All PHN Service Provision</v>
      </c>
      <c r="L56" s="104" t="str" cm="1">
        <f t="array" aca="1" ref="L56" ca="1">INDIRECT(ADDRESS((H56),2,1,1,"Qtr Report - Quantitative (NEW)"))</f>
        <v>Number of new Aboriginal and Torres Strait Islander People who received a service</v>
      </c>
      <c r="M56" t="str">
        <f t="shared" ca="1" si="0"/>
        <v>Number of new Aboriginal and Torres Strait Islander People who received a service</v>
      </c>
      <c r="N56" t="str" cm="1">
        <f t="array" aca="1" ref="N56" ca="1">IF(L56=0,IF(M56="","",INDIRECT(ADDRESS((H56),3,1,1,"Qtr Report - Quantitative (NEW)"))),IF(RIGHT(M56)=":","","Total"))</f>
        <v>Total</v>
      </c>
      <c r="O56" t="str">
        <f t="shared" ca="1" si="1"/>
        <v>Tidy</v>
      </c>
      <c r="P56" t="str" cm="1">
        <f t="array" aca="1" ref="P56" ca="1">IF(H56=10,INDIRECT(ADDRESS((H56-1),(I56+8),1,1,"Qtr Report - Quantitative (NEW)")),P55)</f>
        <v>Q2 
(Oct-Dec)</v>
      </c>
      <c r="Q56" s="96" cm="1">
        <f t="array" aca="1" ref="Q56" ca="1">INDIRECT(ADDRESS(H56,(I56+8),1,1,"Qtr Report - Quantitative (NEW)"))</f>
        <v>2</v>
      </c>
      <c r="R56" t="str">
        <f t="shared" si="6"/>
        <v>Cumulative</v>
      </c>
      <c r="S56">
        <f>IF(R56="","",'Qtr Report - Targets'!K64)</f>
        <v>0</v>
      </c>
      <c r="T56">
        <f>IF(S56="","",'Qtr Report - Targets'!O64)</f>
        <v>0</v>
      </c>
      <c r="U56" s="106">
        <f t="shared" si="2"/>
        <v>0</v>
      </c>
      <c r="V56" s="106">
        <f t="shared" si="3"/>
        <v>0</v>
      </c>
    </row>
    <row r="57" spans="1:22">
      <c r="A57" t="str">
        <f>'Qtr Report - Quantitative (NEW)'!$A$2</f>
        <v>Quarterly Performance Report</v>
      </c>
      <c r="B57">
        <f>Instructions!$H$11</f>
        <v>9</v>
      </c>
      <c r="C57" s="94">
        <f>Instructions!$D$11</f>
        <v>45747</v>
      </c>
      <c r="D57">
        <f>Instructions!$C$3</f>
        <v>1.1000000000000001</v>
      </c>
      <c r="E57" t="str">
        <f>'Qtr Report - Quantitative (NEW)'!$D$3</f>
        <v>Amazing Health Factory Pty Ltd</v>
      </c>
      <c r="F57" t="str">
        <f>'Qtr Report - Quantitative (NEW)'!$D$5</f>
        <v>Low Intensity Mental Health Services</v>
      </c>
      <c r="G57" t="str">
        <f>'Qtr Report - Quantitative (NEW)'!$D$4</f>
        <v>333-2B-3</v>
      </c>
      <c r="H57">
        <f t="shared" si="4"/>
        <v>14</v>
      </c>
      <c r="I57">
        <f t="shared" si="5"/>
        <v>2</v>
      </c>
      <c r="J57" t="str">
        <f>'Qtr Report - Quantitative (NEW)'!$A$7</f>
        <v>Quantitative Information</v>
      </c>
      <c r="K57" t="str" cm="1">
        <f t="array" aca="1" ref="K57" ca="1">INDIRECT(ADDRESS((H57),1,1,1,"Qtr Report - Quantitative (NEW)"))</f>
        <v>All PHN Service Provision</v>
      </c>
      <c r="L57" s="104" t="str" cm="1">
        <f t="array" aca="1" ref="L57" ca="1">INDIRECT(ADDRESS((H57),2,1,1,"Qtr Report - Quantitative (NEW)"))</f>
        <v xml:space="preserve">Number of new Culturally and Linguistically Diverse clients who received a service </v>
      </c>
      <c r="M57" t="str">
        <f t="shared" ca="1" si="0"/>
        <v xml:space="preserve">Number of new Culturally and Linguistically Diverse clients who received a service </v>
      </c>
      <c r="N57" t="str" cm="1">
        <f t="array" aca="1" ref="N57" ca="1">IF(L57=0,IF(M57="","",INDIRECT(ADDRESS((H57),3,1,1,"Qtr Report - Quantitative (NEW)"))),IF(RIGHT(M57)=":","","Total"))</f>
        <v>Total</v>
      </c>
      <c r="O57" t="str">
        <f t="shared" ca="1" si="1"/>
        <v>Tidy</v>
      </c>
      <c r="P57" t="str" cm="1">
        <f t="array" aca="1" ref="P57" ca="1">IF(H57=10,INDIRECT(ADDRESS((H57-1),(I57+8),1,1,"Qtr Report - Quantitative (NEW)")),P56)</f>
        <v>Q2 
(Oct-Dec)</v>
      </c>
      <c r="Q57" s="96" cm="1">
        <f t="array" aca="1" ref="Q57" ca="1">INDIRECT(ADDRESS(H57,(I57+8),1,1,"Qtr Report - Quantitative (NEW)"))</f>
        <v>2</v>
      </c>
      <c r="R57" t="str">
        <f t="shared" si="6"/>
        <v>Cumulative</v>
      </c>
      <c r="S57">
        <f>IF(R57="","",'Qtr Report - Targets'!K65)</f>
        <v>0</v>
      </c>
      <c r="T57">
        <f>IF(S57="","",'Qtr Report - Targets'!O65)</f>
        <v>0</v>
      </c>
      <c r="U57" s="106">
        <f t="shared" si="2"/>
        <v>0</v>
      </c>
      <c r="V57" s="106">
        <f t="shared" si="3"/>
        <v>0</v>
      </c>
    </row>
    <row r="58" spans="1:22">
      <c r="A58" t="str">
        <f>'Qtr Report - Quantitative (NEW)'!$A$2</f>
        <v>Quarterly Performance Report</v>
      </c>
      <c r="B58">
        <f>Instructions!$H$11</f>
        <v>9</v>
      </c>
      <c r="C58" s="94">
        <f>Instructions!$D$11</f>
        <v>45747</v>
      </c>
      <c r="D58">
        <f>Instructions!$C$3</f>
        <v>1.1000000000000001</v>
      </c>
      <c r="E58" t="str">
        <f>'Qtr Report - Quantitative (NEW)'!$D$3</f>
        <v>Amazing Health Factory Pty Ltd</v>
      </c>
      <c r="F58" t="str">
        <f>'Qtr Report - Quantitative (NEW)'!$D$5</f>
        <v>Low Intensity Mental Health Services</v>
      </c>
      <c r="G58" t="str">
        <f>'Qtr Report - Quantitative (NEW)'!$D$4</f>
        <v>333-2B-3</v>
      </c>
      <c r="H58">
        <f t="shared" si="4"/>
        <v>15</v>
      </c>
      <c r="I58">
        <f t="shared" si="5"/>
        <v>2</v>
      </c>
      <c r="J58" t="str">
        <f>'Qtr Report - Quantitative (NEW)'!$A$7</f>
        <v>Quantitative Information</v>
      </c>
      <c r="K58" t="str" cm="1">
        <f t="array" aca="1" ref="K58" ca="1">INDIRECT(ADDRESS((H58),1,1,1,"Qtr Report - Quantitative (NEW)"))</f>
        <v>All PHN Service Provision</v>
      </c>
      <c r="L58" s="104" t="str" cm="1">
        <f t="array" aca="1" ref="L58" ca="1">INDIRECT(ADDRESS((H58),2,1,1,"Qtr Report - Quantitative (NEW)"))</f>
        <v>Number of new people identifying as LGBTIQA+ who received a service</v>
      </c>
      <c r="M58" t="str">
        <f t="shared" ca="1" si="0"/>
        <v>Number of new people identifying as LGBTIQA+ who received a service</v>
      </c>
      <c r="N58" t="str" cm="1">
        <f t="array" aca="1" ref="N58" ca="1">IF(L58=0,IF(M58="","",INDIRECT(ADDRESS((H58),3,1,1,"Qtr Report - Quantitative (NEW)"))),IF(RIGHT(M58)=":","","Total"))</f>
        <v>Total</v>
      </c>
      <c r="O58" t="str">
        <f t="shared" ca="1" si="1"/>
        <v>Tidy</v>
      </c>
      <c r="P58" t="str" cm="1">
        <f t="array" aca="1" ref="P58" ca="1">IF(H58=10,INDIRECT(ADDRESS((H58-1),(I58+8),1,1,"Qtr Report - Quantitative (NEW)")),P57)</f>
        <v>Q2 
(Oct-Dec)</v>
      </c>
      <c r="Q58" s="96" cm="1">
        <f t="array" aca="1" ref="Q58" ca="1">INDIRECT(ADDRESS(H58,(I58+8),1,1,"Qtr Report - Quantitative (NEW)"))</f>
        <v>2</v>
      </c>
      <c r="R58" t="str">
        <f t="shared" si="6"/>
        <v>Cumulative</v>
      </c>
      <c r="S58">
        <f>IF(R58="","",'Qtr Report - Targets'!K66)</f>
        <v>0</v>
      </c>
      <c r="T58">
        <f>IF(S58="","",'Qtr Report - Targets'!O66)</f>
        <v>0</v>
      </c>
      <c r="U58" s="106">
        <f t="shared" si="2"/>
        <v>0</v>
      </c>
      <c r="V58" s="106">
        <f t="shared" si="3"/>
        <v>0</v>
      </c>
    </row>
    <row r="59" spans="1:22">
      <c r="A59" t="str">
        <f>'Qtr Report - Quantitative (NEW)'!$A$2</f>
        <v>Quarterly Performance Report</v>
      </c>
      <c r="B59">
        <f>Instructions!$H$11</f>
        <v>9</v>
      </c>
      <c r="C59" s="94">
        <f>Instructions!$D$11</f>
        <v>45747</v>
      </c>
      <c r="D59">
        <f>Instructions!$C$3</f>
        <v>1.1000000000000001</v>
      </c>
      <c r="E59" t="str">
        <f>'Qtr Report - Quantitative (NEW)'!$D$3</f>
        <v>Amazing Health Factory Pty Ltd</v>
      </c>
      <c r="F59" t="str">
        <f>'Qtr Report - Quantitative (NEW)'!$D$5</f>
        <v>Low Intensity Mental Health Services</v>
      </c>
      <c r="G59" t="str">
        <f>'Qtr Report - Quantitative (NEW)'!$D$4</f>
        <v>333-2B-3</v>
      </c>
      <c r="H59">
        <f t="shared" si="4"/>
        <v>16</v>
      </c>
      <c r="I59">
        <f t="shared" si="5"/>
        <v>2</v>
      </c>
      <c r="J59" t="str">
        <f>'Qtr Report - Quantitative (NEW)'!$A$7</f>
        <v>Quantitative Information</v>
      </c>
      <c r="K59" t="str" cm="1">
        <f t="array" aca="1" ref="K59" ca="1">INDIRECT(ADDRESS((H59),1,1,1,"Qtr Report - Quantitative (NEW)"))</f>
        <v>All PHN Service Provision</v>
      </c>
      <c r="L59" s="104" t="str" cm="1">
        <f t="array" aca="1" ref="L59" ca="1">INDIRECT(ADDRESS((H59),2,1,1,"Qtr Report - Quantitative (NEW)"))</f>
        <v>Number of new people with a disability who received a service</v>
      </c>
      <c r="M59" t="str">
        <f t="shared" ca="1" si="0"/>
        <v>Number of new people with a disability who received a service</v>
      </c>
      <c r="N59" t="str" cm="1">
        <f t="array" aca="1" ref="N59" ca="1">IF(L59=0,IF(M59="","",INDIRECT(ADDRESS((H59),3,1,1,"Qtr Report - Quantitative (NEW)"))),IF(RIGHT(M59)=":","","Total"))</f>
        <v>Total</v>
      </c>
      <c r="O59" t="str">
        <f t="shared" ca="1" si="1"/>
        <v>Tidy</v>
      </c>
      <c r="P59" t="str" cm="1">
        <f t="array" aca="1" ref="P59" ca="1">IF(H59=10,INDIRECT(ADDRESS((H59-1),(I59+8),1,1,"Qtr Report - Quantitative (NEW)")),P58)</f>
        <v>Q2 
(Oct-Dec)</v>
      </c>
      <c r="Q59" s="96" cm="1">
        <f t="array" aca="1" ref="Q59" ca="1">INDIRECT(ADDRESS(H59,(I59+8),1,1,"Qtr Report - Quantitative (NEW)"))</f>
        <v>3</v>
      </c>
      <c r="R59" t="str">
        <f t="shared" si="6"/>
        <v>Cumulative</v>
      </c>
      <c r="S59">
        <f>IF(R59="","",'Qtr Report - Targets'!K67)</f>
        <v>0</v>
      </c>
      <c r="T59">
        <f>IF(S59="","",'Qtr Report - Targets'!O67)</f>
        <v>0</v>
      </c>
      <c r="U59" s="106">
        <f t="shared" si="2"/>
        <v>0</v>
      </c>
      <c r="V59" s="106">
        <f t="shared" si="3"/>
        <v>0</v>
      </c>
    </row>
    <row r="60" spans="1:22">
      <c r="A60" t="str">
        <f>'Qtr Report - Quantitative (NEW)'!$A$2</f>
        <v>Quarterly Performance Report</v>
      </c>
      <c r="B60">
        <f>Instructions!$H$11</f>
        <v>9</v>
      </c>
      <c r="C60" s="94">
        <f>Instructions!$D$11</f>
        <v>45747</v>
      </c>
      <c r="D60">
        <f>Instructions!$C$3</f>
        <v>1.1000000000000001</v>
      </c>
      <c r="E60" t="str">
        <f>'Qtr Report - Quantitative (NEW)'!$D$3</f>
        <v>Amazing Health Factory Pty Ltd</v>
      </c>
      <c r="F60" t="str">
        <f>'Qtr Report - Quantitative (NEW)'!$D$5</f>
        <v>Low Intensity Mental Health Services</v>
      </c>
      <c r="G60" t="str">
        <f>'Qtr Report - Quantitative (NEW)'!$D$4</f>
        <v>333-2B-3</v>
      </c>
      <c r="H60">
        <f t="shared" si="4"/>
        <v>17</v>
      </c>
      <c r="I60">
        <f t="shared" si="5"/>
        <v>2</v>
      </c>
      <c r="J60" t="str">
        <f>'Qtr Report - Quantitative (NEW)'!$A$7</f>
        <v>Quantitative Information</v>
      </c>
      <c r="K60" t="str" cm="1">
        <f t="array" aca="1" ref="K60" ca="1">INDIRECT(ADDRESS((H60),1,1,1,"Qtr Report - Quantitative (NEW)"))</f>
        <v>All PHN Service Provision</v>
      </c>
      <c r="L60" s="104" t="str" cm="1">
        <f t="array" aca="1" ref="L60" ca="1">INDIRECT(ADDRESS((H60),2,1,1,"Qtr Report - Quantitative (NEW)"))</f>
        <v>Number of people receiving a service who are experiencing homelessness / or at risk of experiencing homelessness</v>
      </c>
      <c r="M60" t="str">
        <f t="shared" ca="1" si="0"/>
        <v>Number of people receiving a service who are experiencing homelessness / or at risk of experiencing homelessness</v>
      </c>
      <c r="N60" t="str" cm="1">
        <f t="array" aca="1" ref="N60" ca="1">IF(L60=0,IF(M60="","",INDIRECT(ADDRESS((H60),3,1,1,"Qtr Report - Quantitative (NEW)"))),IF(RIGHT(M60)=":","","Total"))</f>
        <v>Total</v>
      </c>
      <c r="O60" t="str">
        <f t="shared" ca="1" si="1"/>
        <v>Tidy</v>
      </c>
      <c r="P60" t="str" cm="1">
        <f t="array" aca="1" ref="P60" ca="1">IF(H60=10,INDIRECT(ADDRESS((H60-1),(I60+8),1,1,"Qtr Report - Quantitative (NEW)")),P59)</f>
        <v>Q2 
(Oct-Dec)</v>
      </c>
      <c r="Q60" s="96" cm="1">
        <f t="array" aca="1" ref="Q60" ca="1">INDIRECT(ADDRESS(H60,(I60+8),1,1,"Qtr Report - Quantitative (NEW)"))</f>
        <v>2</v>
      </c>
      <c r="R60" t="str">
        <f t="shared" si="6"/>
        <v>Snapshot</v>
      </c>
      <c r="S60">
        <f>IF(R60="","",'Qtr Report - Targets'!K68)</f>
        <v>0</v>
      </c>
      <c r="T60">
        <f>IF(S60="","",'Qtr Report - Targets'!O68)</f>
        <v>0</v>
      </c>
      <c r="U60" s="106">
        <f t="shared" si="2"/>
        <v>0</v>
      </c>
      <c r="V60" s="106" t="str">
        <f t="shared" si="3"/>
        <v/>
      </c>
    </row>
    <row r="61" spans="1:22">
      <c r="A61" t="str">
        <f>'Qtr Report - Quantitative (NEW)'!$A$2</f>
        <v>Quarterly Performance Report</v>
      </c>
      <c r="B61">
        <f>Instructions!$H$11</f>
        <v>9</v>
      </c>
      <c r="C61" s="94">
        <f>Instructions!$D$11</f>
        <v>45747</v>
      </c>
      <c r="D61">
        <f>Instructions!$C$3</f>
        <v>1.1000000000000001</v>
      </c>
      <c r="E61" t="str">
        <f>'Qtr Report - Quantitative (NEW)'!$D$3</f>
        <v>Amazing Health Factory Pty Ltd</v>
      </c>
      <c r="F61" t="str">
        <f>'Qtr Report - Quantitative (NEW)'!$D$5</f>
        <v>Low Intensity Mental Health Services</v>
      </c>
      <c r="G61" t="str">
        <f>'Qtr Report - Quantitative (NEW)'!$D$4</f>
        <v>333-2B-3</v>
      </c>
      <c r="H61">
        <f t="shared" si="4"/>
        <v>18</v>
      </c>
      <c r="I61">
        <f t="shared" si="5"/>
        <v>2</v>
      </c>
      <c r="J61" t="str">
        <f>'Qtr Report - Quantitative (NEW)'!$A$7</f>
        <v>Quantitative Information</v>
      </c>
      <c r="K61" t="str" cm="1">
        <f t="array" aca="1" ref="K61" ca="1">INDIRECT(ADDRESS((H61),1,1,1,"Qtr Report - Quantitative (NEW)"))</f>
        <v>All PHN Service Provision</v>
      </c>
      <c r="L61" s="104" t="str" cm="1">
        <f t="array" aca="1" ref="L61" ca="1">INDIRECT(ADDRESS((H61),2,1,1,"Qtr Report - Quantitative (NEW)"))</f>
        <v>Number of service contacts where an interpreter was used</v>
      </c>
      <c r="M61" t="str">
        <f t="shared" ca="1" si="0"/>
        <v>Number of service contacts where an interpreter was used</v>
      </c>
      <c r="N61" t="str" cm="1">
        <f t="array" aca="1" ref="N61" ca="1">IF(L61=0,IF(M61="","",INDIRECT(ADDRESS((H61),3,1,1,"Qtr Report - Quantitative (NEW)"))),IF(RIGHT(M61)=":","","Total"))</f>
        <v>Total</v>
      </c>
      <c r="O61" t="str">
        <f t="shared" ca="1" si="1"/>
        <v>Tidy</v>
      </c>
      <c r="P61" t="str" cm="1">
        <f t="array" aca="1" ref="P61" ca="1">IF(H61=10,INDIRECT(ADDRESS((H61-1),(I61+8),1,1,"Qtr Report - Quantitative (NEW)")),P60)</f>
        <v>Q2 
(Oct-Dec)</v>
      </c>
      <c r="Q61" s="96" cm="1">
        <f t="array" aca="1" ref="Q61" ca="1">INDIRECT(ADDRESS(H61,(I61+8),1,1,"Qtr Report - Quantitative (NEW)"))</f>
        <v>2</v>
      </c>
      <c r="R61" t="str">
        <f t="shared" si="6"/>
        <v>Cumulative</v>
      </c>
      <c r="S61">
        <f>IF(R61="","",'Qtr Report - Targets'!K69)</f>
        <v>0</v>
      </c>
      <c r="T61">
        <f>IF(S61="","",'Qtr Report - Targets'!O69)</f>
        <v>0</v>
      </c>
      <c r="U61" s="106">
        <f t="shared" si="2"/>
        <v>0</v>
      </c>
      <c r="V61" s="106">
        <f t="shared" si="3"/>
        <v>0</v>
      </c>
    </row>
    <row r="62" spans="1:22">
      <c r="A62" t="str">
        <f>'Qtr Report - Quantitative (NEW)'!$A$2</f>
        <v>Quarterly Performance Report</v>
      </c>
      <c r="B62">
        <f>Instructions!$H$11</f>
        <v>9</v>
      </c>
      <c r="C62" s="94">
        <f>Instructions!$D$11</f>
        <v>45747</v>
      </c>
      <c r="D62">
        <f>Instructions!$C$3</f>
        <v>1.1000000000000001</v>
      </c>
      <c r="E62" t="str">
        <f>'Qtr Report - Quantitative (NEW)'!$D$3</f>
        <v>Amazing Health Factory Pty Ltd</v>
      </c>
      <c r="F62" t="str">
        <f>'Qtr Report - Quantitative (NEW)'!$D$5</f>
        <v>Low Intensity Mental Health Services</v>
      </c>
      <c r="G62" t="str">
        <f>'Qtr Report - Quantitative (NEW)'!$D$4</f>
        <v>333-2B-3</v>
      </c>
      <c r="H62">
        <f t="shared" si="4"/>
        <v>19</v>
      </c>
      <c r="I62">
        <f t="shared" si="5"/>
        <v>2</v>
      </c>
      <c r="J62" t="str">
        <f>'Qtr Report - Quantitative (NEW)'!$A$7</f>
        <v>Quantitative Information</v>
      </c>
      <c r="K62" t="str" cm="1">
        <f t="array" aca="1" ref="K62" ca="1">INDIRECT(ADDRESS((H62),1,1,1,"Qtr Report - Quantitative (NEW)"))</f>
        <v>All PHN Service Provision</v>
      </c>
      <c r="L62" s="104" t="str" cm="1">
        <f t="array" aca="1" ref="L62" ca="1">INDIRECT(ADDRESS((H62),2,1,1,"Qtr Report - Quantitative (NEW)"))</f>
        <v>Total number of hours of service provision undertaken for the period</v>
      </c>
      <c r="M62" t="str">
        <f t="shared" ca="1" si="0"/>
        <v>Total number of hours of service provision undertaken for the period</v>
      </c>
      <c r="N62" t="str" cm="1">
        <f t="array" aca="1" ref="N62" ca="1">IF(L62=0,IF(M62="","",INDIRECT(ADDRESS((H62),3,1,1,"Qtr Report - Quantitative (NEW)"))),IF(RIGHT(M62)=":","","Total"))</f>
        <v>Total</v>
      </c>
      <c r="O62" t="str">
        <f t="shared" ca="1" si="1"/>
        <v>Tidy</v>
      </c>
      <c r="P62" t="str" cm="1">
        <f t="array" aca="1" ref="P62" ca="1">IF(H62=10,INDIRECT(ADDRESS((H62-1),(I62+8),1,1,"Qtr Report - Quantitative (NEW)")),P61)</f>
        <v>Q2 
(Oct-Dec)</v>
      </c>
      <c r="Q62" s="96" cm="1">
        <f t="array" aca="1" ref="Q62" ca="1">INDIRECT(ADDRESS(H62,(I62+8),1,1,"Qtr Report - Quantitative (NEW)"))</f>
        <v>80</v>
      </c>
      <c r="R62" t="str">
        <f t="shared" si="6"/>
        <v>Cumulative</v>
      </c>
      <c r="S62">
        <f>IF(R62="","",'Qtr Report - Targets'!K70)</f>
        <v>0</v>
      </c>
      <c r="T62">
        <f>IF(S62="","",'Qtr Report - Targets'!O70)</f>
        <v>0</v>
      </c>
      <c r="U62" s="106">
        <f t="shared" si="2"/>
        <v>0</v>
      </c>
      <c r="V62" s="106">
        <f t="shared" si="3"/>
        <v>0</v>
      </c>
    </row>
    <row r="63" spans="1:22">
      <c r="A63" t="str">
        <f>'Qtr Report - Quantitative (NEW)'!$A$2</f>
        <v>Quarterly Performance Report</v>
      </c>
      <c r="B63">
        <f>Instructions!$H$11</f>
        <v>9</v>
      </c>
      <c r="C63" s="94">
        <f>Instructions!$D$11</f>
        <v>45747</v>
      </c>
      <c r="D63">
        <f>Instructions!$C$3</f>
        <v>1.1000000000000001</v>
      </c>
      <c r="E63" t="str">
        <f>'Qtr Report - Quantitative (NEW)'!$D$3</f>
        <v>Amazing Health Factory Pty Ltd</v>
      </c>
      <c r="F63" t="str">
        <f>'Qtr Report - Quantitative (NEW)'!$D$5</f>
        <v>Low Intensity Mental Health Services</v>
      </c>
      <c r="G63" t="str">
        <f>'Qtr Report - Quantitative (NEW)'!$D$4</f>
        <v>333-2B-3</v>
      </c>
      <c r="H63">
        <f t="shared" si="4"/>
        <v>20</v>
      </c>
      <c r="I63">
        <f t="shared" si="5"/>
        <v>2</v>
      </c>
      <c r="J63" t="str">
        <f>'Qtr Report - Quantitative (NEW)'!$A$7</f>
        <v>Quantitative Information</v>
      </c>
      <c r="K63" t="str" cm="1">
        <f t="array" aca="1" ref="K63" ca="1">INDIRECT(ADDRESS((H63),1,1,1,"Qtr Report - Quantitative (NEW)"))</f>
        <v>All PHN Service Provision</v>
      </c>
      <c r="L63" s="104" t="str" cm="1">
        <f t="array" aca="1" ref="L63" ca="1">INDIRECT(ADDRESS((H63),2,1,1,"Qtr Report - Quantitative (NEW)"))</f>
        <v>Average number of occasions of service delivered per client:</v>
      </c>
      <c r="M63" t="str">
        <f t="shared" ca="1" si="0"/>
        <v>Average number of occasions of service delivered per client:</v>
      </c>
      <c r="N63" t="str" cm="1">
        <f t="array" aca="1" ref="N63" ca="1">IF(L63=0,IF(M63="","",INDIRECT(ADDRESS((H63),3,1,1,"Qtr Report - Quantitative (NEW)"))),IF(RIGHT(M63)=":","","Total"))</f>
        <v/>
      </c>
      <c r="O63" t="str">
        <f t="shared" ca="1" si="1"/>
        <v>Messy</v>
      </c>
      <c r="P63" t="str" cm="1">
        <f t="array" aca="1" ref="P63" ca="1">IF(H63=10,INDIRECT(ADDRESS((H63-1),(I63+8),1,1,"Qtr Report - Quantitative (NEW)")),P62)</f>
        <v>Q2 
(Oct-Dec)</v>
      </c>
      <c r="Q63" s="96" cm="1">
        <f t="array" aca="1" ref="Q63" ca="1">INDIRECT(ADDRESS(H63,(I63+8),1,1,"Qtr Report - Quantitative (NEW)"))</f>
        <v>0</v>
      </c>
      <c r="R63" t="str">
        <f t="shared" si="6"/>
        <v/>
      </c>
      <c r="S63" t="str">
        <f>IF(R63="","",'Qtr Report - Targets'!K71)</f>
        <v/>
      </c>
      <c r="T63" t="str">
        <f>IF(S63="","",'Qtr Report - Targets'!O71)</f>
        <v/>
      </c>
      <c r="U63" s="106" t="str">
        <f t="shared" si="2"/>
        <v/>
      </c>
      <c r="V63" s="106" t="str">
        <f t="shared" si="3"/>
        <v/>
      </c>
    </row>
    <row r="64" spans="1:22">
      <c r="A64" t="str">
        <f>'Qtr Report - Quantitative (NEW)'!$A$2</f>
        <v>Quarterly Performance Report</v>
      </c>
      <c r="B64">
        <f>Instructions!$H$11</f>
        <v>9</v>
      </c>
      <c r="C64" s="94">
        <f>Instructions!$D$11</f>
        <v>45747</v>
      </c>
      <c r="D64">
        <f>Instructions!$C$3</f>
        <v>1.1000000000000001</v>
      </c>
      <c r="E64" t="str">
        <f>'Qtr Report - Quantitative (NEW)'!$D$3</f>
        <v>Amazing Health Factory Pty Ltd</v>
      </c>
      <c r="F64" t="str">
        <f>'Qtr Report - Quantitative (NEW)'!$D$5</f>
        <v>Low Intensity Mental Health Services</v>
      </c>
      <c r="G64" t="str">
        <f>'Qtr Report - Quantitative (NEW)'!$D$4</f>
        <v>333-2B-3</v>
      </c>
      <c r="H64">
        <f t="shared" si="4"/>
        <v>21</v>
      </c>
      <c r="I64">
        <f t="shared" si="5"/>
        <v>2</v>
      </c>
      <c r="J64" t="str">
        <f>'Qtr Report - Quantitative (NEW)'!$A$7</f>
        <v>Quantitative Information</v>
      </c>
      <c r="K64" t="str" cm="1">
        <f t="array" aca="1" ref="K64" ca="1">INDIRECT(ADDRESS((H64),1,1,1,"Qtr Report - Quantitative (NEW)"))</f>
        <v>All PHN Service Provision</v>
      </c>
      <c r="L64" s="104" cm="1">
        <f t="array" aca="1" ref="L64" ca="1">INDIRECT(ADDRESS((H64),2,1,1,"Qtr Report - Quantitative (NEW)"))</f>
        <v>0</v>
      </c>
      <c r="M64" t="str">
        <f t="shared" ca="1" si="0"/>
        <v>Average number of occasions of service delivered per client:</v>
      </c>
      <c r="N64" t="str" cm="1">
        <f t="array" aca="1" ref="N64" ca="1">IF(L64=0,IF(M64="","",INDIRECT(ADDRESS((H64),3,1,1,"Qtr Report - Quantitative (NEW)"))),IF(RIGHT(M64)=":","","Total"))</f>
        <v>Face-to-face individual sessions</v>
      </c>
      <c r="O64" t="str">
        <f t="shared" ca="1" si="1"/>
        <v>Tidy</v>
      </c>
      <c r="P64" t="str" cm="1">
        <f t="array" aca="1" ref="P64" ca="1">IF(H64=10,INDIRECT(ADDRESS((H64-1),(I64+8),1,1,"Qtr Report - Quantitative (NEW)")),P63)</f>
        <v>Q2 
(Oct-Dec)</v>
      </c>
      <c r="Q64" s="96" cm="1">
        <f t="array" aca="1" ref="Q64" ca="1">INDIRECT(ADDRESS(H64,(I64+8),1,1,"Qtr Report - Quantitative (NEW)"))</f>
        <v>2</v>
      </c>
      <c r="R64" t="str">
        <f t="shared" si="6"/>
        <v>Rate</v>
      </c>
      <c r="S64">
        <f>IF(R64="","",'Qtr Report - Targets'!K72)</f>
        <v>0</v>
      </c>
      <c r="T64">
        <f>IF(S64="","",'Qtr Report - Targets'!O72)</f>
        <v>0</v>
      </c>
      <c r="U64" s="106">
        <f t="shared" si="2"/>
        <v>0</v>
      </c>
      <c r="V64" s="106" t="str">
        <f t="shared" si="3"/>
        <v/>
      </c>
    </row>
    <row r="65" spans="1:22">
      <c r="A65" t="str">
        <f>'Qtr Report - Quantitative (NEW)'!$A$2</f>
        <v>Quarterly Performance Report</v>
      </c>
      <c r="B65">
        <f>Instructions!$H$11</f>
        <v>9</v>
      </c>
      <c r="C65" s="94">
        <f>Instructions!$D$11</f>
        <v>45747</v>
      </c>
      <c r="D65">
        <f>Instructions!$C$3</f>
        <v>1.1000000000000001</v>
      </c>
      <c r="E65" t="str">
        <f>'Qtr Report - Quantitative (NEW)'!$D$3</f>
        <v>Amazing Health Factory Pty Ltd</v>
      </c>
      <c r="F65" t="str">
        <f>'Qtr Report - Quantitative (NEW)'!$D$5</f>
        <v>Low Intensity Mental Health Services</v>
      </c>
      <c r="G65" t="str">
        <f>'Qtr Report - Quantitative (NEW)'!$D$4</f>
        <v>333-2B-3</v>
      </c>
      <c r="H65">
        <f t="shared" si="4"/>
        <v>22</v>
      </c>
      <c r="I65">
        <f t="shared" si="5"/>
        <v>2</v>
      </c>
      <c r="J65" t="str">
        <f>'Qtr Report - Quantitative (NEW)'!$A$7</f>
        <v>Quantitative Information</v>
      </c>
      <c r="K65" t="str" cm="1">
        <f t="array" aca="1" ref="K65" ca="1">INDIRECT(ADDRESS((H65),1,1,1,"Qtr Report - Quantitative (NEW)"))</f>
        <v>All PHN Service Provision</v>
      </c>
      <c r="L65" s="104" cm="1">
        <f t="array" aca="1" ref="L65" ca="1">INDIRECT(ADDRESS((H65),2,1,1,"Qtr Report - Quantitative (NEW)"))</f>
        <v>0</v>
      </c>
      <c r="M65" t="str">
        <f t="shared" ca="1" si="0"/>
        <v>Average number of occasions of service delivered per client:</v>
      </c>
      <c r="N65" t="str" cm="1">
        <f t="array" aca="1" ref="N65" ca="1">IF(L65=0,IF(M65="","",INDIRECT(ADDRESS((H65),3,1,1,"Qtr Report - Quantitative (NEW)"))),IF(RIGHT(M65)=":","","Total"))</f>
        <v>Group sessions</v>
      </c>
      <c r="O65" t="str">
        <f t="shared" ca="1" si="1"/>
        <v>Tidy</v>
      </c>
      <c r="P65" t="str" cm="1">
        <f t="array" aca="1" ref="P65" ca="1">IF(H65=10,INDIRECT(ADDRESS((H65-1),(I65+8),1,1,"Qtr Report - Quantitative (NEW)")),P64)</f>
        <v>Q2 
(Oct-Dec)</v>
      </c>
      <c r="Q65" s="96" cm="1">
        <f t="array" aca="1" ref="Q65" ca="1">INDIRECT(ADDRESS(H65,(I65+8),1,1,"Qtr Report - Quantitative (NEW)"))</f>
        <v>1</v>
      </c>
      <c r="R65" t="str">
        <f t="shared" si="6"/>
        <v>Rate</v>
      </c>
      <c r="S65">
        <f>IF(R65="","",'Qtr Report - Targets'!K73)</f>
        <v>0</v>
      </c>
      <c r="T65">
        <f>IF(S65="","",'Qtr Report - Targets'!O73)</f>
        <v>0</v>
      </c>
      <c r="U65" s="106">
        <f t="shared" si="2"/>
        <v>0</v>
      </c>
      <c r="V65" s="106" t="str">
        <f t="shared" si="3"/>
        <v/>
      </c>
    </row>
    <row r="66" spans="1:22">
      <c r="A66" t="str">
        <f>'Qtr Report - Quantitative (NEW)'!$A$2</f>
        <v>Quarterly Performance Report</v>
      </c>
      <c r="B66">
        <f>Instructions!$H$11</f>
        <v>9</v>
      </c>
      <c r="C66" s="94">
        <f>Instructions!$D$11</f>
        <v>45747</v>
      </c>
      <c r="D66">
        <f>Instructions!$C$3</f>
        <v>1.1000000000000001</v>
      </c>
      <c r="E66" t="str">
        <f>'Qtr Report - Quantitative (NEW)'!$D$3</f>
        <v>Amazing Health Factory Pty Ltd</v>
      </c>
      <c r="F66" t="str">
        <f>'Qtr Report - Quantitative (NEW)'!$D$5</f>
        <v>Low Intensity Mental Health Services</v>
      </c>
      <c r="G66" t="str">
        <f>'Qtr Report - Quantitative (NEW)'!$D$4</f>
        <v>333-2B-3</v>
      </c>
      <c r="H66">
        <f t="shared" si="4"/>
        <v>23</v>
      </c>
      <c r="I66">
        <f t="shared" si="5"/>
        <v>2</v>
      </c>
      <c r="J66" t="str">
        <f>'Qtr Report - Quantitative (NEW)'!$A$7</f>
        <v>Quantitative Information</v>
      </c>
      <c r="K66" t="str" cm="1">
        <f t="array" aca="1" ref="K66" ca="1">INDIRECT(ADDRESS((H66),1,1,1,"Qtr Report - Quantitative (NEW)"))</f>
        <v>All PHN Service Provision</v>
      </c>
      <c r="L66" s="104" cm="1">
        <f t="array" aca="1" ref="L66" ca="1">INDIRECT(ADDRESS((H66),2,1,1,"Qtr Report - Quantitative (NEW)"))</f>
        <v>0</v>
      </c>
      <c r="M66" t="str">
        <f t="shared" ca="1" si="0"/>
        <v>Average number of occasions of service delivered per client:</v>
      </c>
      <c r="N66" t="str" cm="1">
        <f t="array" aca="1" ref="N66" ca="1">IF(L66=0,IF(M66="","",INDIRECT(ADDRESS((H66),3,1,1,"Qtr Report - Quantitative (NEW)"))),IF(RIGHT(M66)=":","","Total"))</f>
        <v>Telephone or telehealth sessions</v>
      </c>
      <c r="O66" t="str">
        <f t="shared" ca="1" si="1"/>
        <v>Tidy</v>
      </c>
      <c r="P66" t="str" cm="1">
        <f t="array" aca="1" ref="P66" ca="1">IF(H66=10,INDIRECT(ADDRESS((H66-1),(I66+8),1,1,"Qtr Report - Quantitative (NEW)")),P65)</f>
        <v>Q2 
(Oct-Dec)</v>
      </c>
      <c r="Q66" s="96" cm="1">
        <f t="array" aca="1" ref="Q66" ca="1">INDIRECT(ADDRESS(H66,(I66+8),1,1,"Qtr Report - Quantitative (NEW)"))</f>
        <v>2</v>
      </c>
      <c r="R66" t="str">
        <f t="shared" si="6"/>
        <v>Rate</v>
      </c>
      <c r="S66">
        <f>IF(R66="","",'Qtr Report - Targets'!K74)</f>
        <v>0</v>
      </c>
      <c r="T66">
        <f>IF(S66="","",'Qtr Report - Targets'!O74)</f>
        <v>0</v>
      </c>
      <c r="U66" s="106">
        <f t="shared" si="2"/>
        <v>0</v>
      </c>
      <c r="V66" s="106" t="str">
        <f t="shared" si="3"/>
        <v/>
      </c>
    </row>
    <row r="67" spans="1:22">
      <c r="A67" t="str">
        <f>'Qtr Report - Quantitative (NEW)'!$A$2</f>
        <v>Quarterly Performance Report</v>
      </c>
      <c r="B67">
        <f>Instructions!$H$11</f>
        <v>9</v>
      </c>
      <c r="C67" s="94">
        <f>Instructions!$D$11</f>
        <v>45747</v>
      </c>
      <c r="D67">
        <f>Instructions!$C$3</f>
        <v>1.1000000000000001</v>
      </c>
      <c r="E67" t="str">
        <f>'Qtr Report - Quantitative (NEW)'!$D$3</f>
        <v>Amazing Health Factory Pty Ltd</v>
      </c>
      <c r="F67" t="str">
        <f>'Qtr Report - Quantitative (NEW)'!$D$5</f>
        <v>Low Intensity Mental Health Services</v>
      </c>
      <c r="G67" t="str">
        <f>'Qtr Report - Quantitative (NEW)'!$D$4</f>
        <v>333-2B-3</v>
      </c>
      <c r="H67">
        <f t="shared" si="4"/>
        <v>24</v>
      </c>
      <c r="I67">
        <f t="shared" si="5"/>
        <v>2</v>
      </c>
      <c r="J67" t="str">
        <f>'Qtr Report - Quantitative (NEW)'!$A$7</f>
        <v>Quantitative Information</v>
      </c>
      <c r="K67" t="str" cm="1">
        <f t="array" aca="1" ref="K67" ca="1">INDIRECT(ADDRESS((H67),1,1,1,"Qtr Report - Quantitative (NEW)"))</f>
        <v>All PHN Service Provision</v>
      </c>
      <c r="L67" s="104" t="str" cm="1">
        <f t="array" aca="1" ref="L67" ca="1">INDIRECT(ADDRESS((H67),2,1,1,"Qtr Report - Quantitative (NEW)"))</f>
        <v>Number of clients who have met their Support Plan goals and have exited from the service (Treatment concluded)</v>
      </c>
      <c r="M67" t="str">
        <f t="shared" ref="M67:M130" ca="1" si="7">IF(K67=0,"",IF(L67=0,M66,L67))</f>
        <v>Number of clients who have met their Support Plan goals and have exited from the service (Treatment concluded)</v>
      </c>
      <c r="N67" t="str" cm="1">
        <f t="array" aca="1" ref="N67" ca="1">IF(L67=0,IF(M67="","",INDIRECT(ADDRESS((H67),3,1,1,"Qtr Report - Quantitative (NEW)"))),IF(RIGHT(M67)=":","","Total"))</f>
        <v>Total</v>
      </c>
      <c r="O67" t="str">
        <f t="shared" ref="O67:O130" ca="1" si="8">IF(OR(M67="",N67=""),"Messy","Tidy")</f>
        <v>Tidy</v>
      </c>
      <c r="P67" t="str" cm="1">
        <f t="array" aca="1" ref="P67" ca="1">IF(H67=10,INDIRECT(ADDRESS((H67-1),(I67+8),1,1,"Qtr Report - Quantitative (NEW)")),P66)</f>
        <v>Q2 
(Oct-Dec)</v>
      </c>
      <c r="Q67" s="96" cm="1">
        <f t="array" aca="1" ref="Q67" ca="1">INDIRECT(ADDRESS(H67,(I67+8),1,1,"Qtr Report - Quantitative (NEW)"))</f>
        <v>2</v>
      </c>
      <c r="R67" t="str">
        <f t="shared" si="6"/>
        <v>Cumulative</v>
      </c>
      <c r="S67">
        <f>IF(R67="","",'Qtr Report - Targets'!K75)</f>
        <v>0</v>
      </c>
      <c r="T67">
        <f>IF(S67="","",'Qtr Report - Targets'!O75)</f>
        <v>0</v>
      </c>
      <c r="U67" s="106">
        <f t="shared" ref="U67:U130" si="9">IF(R67="","",IF(R67="Cumulative",T67/4,T67))</f>
        <v>0</v>
      </c>
      <c r="V67" s="106">
        <f t="shared" ref="V67:V130" si="10">IF(R67="","",IF(R67="Cumulative",T67/(5-I67),""))</f>
        <v>0</v>
      </c>
    </row>
    <row r="68" spans="1:22">
      <c r="A68" t="str">
        <f>'Qtr Report - Quantitative (NEW)'!$A$2</f>
        <v>Quarterly Performance Report</v>
      </c>
      <c r="B68">
        <f>Instructions!$H$11</f>
        <v>9</v>
      </c>
      <c r="C68" s="94">
        <f>Instructions!$D$11</f>
        <v>45747</v>
      </c>
      <c r="D68">
        <f>Instructions!$C$3</f>
        <v>1.1000000000000001</v>
      </c>
      <c r="E68" t="str">
        <f>'Qtr Report - Quantitative (NEW)'!$D$3</f>
        <v>Amazing Health Factory Pty Ltd</v>
      </c>
      <c r="F68" t="str">
        <f>'Qtr Report - Quantitative (NEW)'!$D$5</f>
        <v>Low Intensity Mental Health Services</v>
      </c>
      <c r="G68" t="str">
        <f>'Qtr Report - Quantitative (NEW)'!$D$4</f>
        <v>333-2B-3</v>
      </c>
      <c r="H68">
        <f t="shared" ref="H68:H103" si="11">H67+1</f>
        <v>25</v>
      </c>
      <c r="I68">
        <f t="shared" si="5"/>
        <v>2</v>
      </c>
      <c r="J68" t="str">
        <f>'Qtr Report - Quantitative (NEW)'!$A$7</f>
        <v>Quantitative Information</v>
      </c>
      <c r="K68" t="str" cm="1">
        <f t="array" aca="1" ref="K68" ca="1">INDIRECT(ADDRESS((H68),1,1,1,"Qtr Report - Quantitative (NEW)"))</f>
        <v>All PHN Service Provision</v>
      </c>
      <c r="L68" s="104" t="str" cm="1">
        <f t="array" aca="1" ref="L68" ca="1">INDIRECT(ADDRESS((H68),2,1,1,"Qtr Report - Quantitative (NEW)"))</f>
        <v>Number of clients that were administratively closed (unplanned exits) from the service</v>
      </c>
      <c r="M68" t="str">
        <f t="shared" ca="1" si="7"/>
        <v>Number of clients that were administratively closed (unplanned exits) from the service</v>
      </c>
      <c r="N68" t="str" cm="1">
        <f t="array" aca="1" ref="N68" ca="1">IF(L68=0,IF(M68="","",INDIRECT(ADDRESS((H68),3,1,1,"Qtr Report - Quantitative (NEW)"))),IF(RIGHT(M68)=":","","Total"))</f>
        <v>Total</v>
      </c>
      <c r="O68" t="str">
        <f t="shared" ca="1" si="8"/>
        <v>Tidy</v>
      </c>
      <c r="P68" t="str" cm="1">
        <f t="array" aca="1" ref="P68" ca="1">IF(H68=10,INDIRECT(ADDRESS((H68-1),(I68+8),1,1,"Qtr Report - Quantitative (NEW)")),P67)</f>
        <v>Q2 
(Oct-Dec)</v>
      </c>
      <c r="Q68" s="96" cm="1">
        <f t="array" aca="1" ref="Q68" ca="1">INDIRECT(ADDRESS(H68,(I68+8),1,1,"Qtr Report - Quantitative (NEW)"))</f>
        <v>4</v>
      </c>
      <c r="R68" t="str">
        <f t="shared" si="6"/>
        <v>Cumulative</v>
      </c>
      <c r="S68">
        <f>IF(R68="","",'Qtr Report - Targets'!K76)</f>
        <v>0</v>
      </c>
      <c r="T68">
        <f>IF(S68="","",'Qtr Report - Targets'!O76)</f>
        <v>0</v>
      </c>
      <c r="U68" s="106">
        <f t="shared" si="9"/>
        <v>0</v>
      </c>
      <c r="V68" s="106">
        <f t="shared" si="10"/>
        <v>0</v>
      </c>
    </row>
    <row r="69" spans="1:22">
      <c r="A69" t="str">
        <f>'Qtr Report - Quantitative (NEW)'!$A$2</f>
        <v>Quarterly Performance Report</v>
      </c>
      <c r="B69">
        <f>Instructions!$H$11</f>
        <v>9</v>
      </c>
      <c r="C69" s="94">
        <f>Instructions!$D$11</f>
        <v>45747</v>
      </c>
      <c r="D69">
        <f>Instructions!$C$3</f>
        <v>1.1000000000000001</v>
      </c>
      <c r="E69" t="str">
        <f>'Qtr Report - Quantitative (NEW)'!$D$3</f>
        <v>Amazing Health Factory Pty Ltd</v>
      </c>
      <c r="F69" t="str">
        <f>'Qtr Report - Quantitative (NEW)'!$D$5</f>
        <v>Low Intensity Mental Health Services</v>
      </c>
      <c r="G69" t="str">
        <f>'Qtr Report - Quantitative (NEW)'!$D$4</f>
        <v>333-2B-3</v>
      </c>
      <c r="H69">
        <f t="shared" si="11"/>
        <v>26</v>
      </c>
      <c r="I69">
        <f t="shared" si="5"/>
        <v>2</v>
      </c>
      <c r="J69" t="str">
        <f>'Qtr Report - Quantitative (NEW)'!$A$7</f>
        <v>Quantitative Information</v>
      </c>
      <c r="K69" t="str" cm="1">
        <f t="array" aca="1" ref="K69" ca="1">INDIRECT(ADDRESS((H69),1,1,1,"Qtr Report - Quantitative (NEW)"))</f>
        <v>All PHN Service Provision</v>
      </c>
      <c r="L69" s="104" t="str" cm="1">
        <f t="array" aca="1" ref="L69" ca="1">INDIRECT(ADDRESS((H69),2,1,1,"Qtr Report - Quantitative (NEW)"))</f>
        <v>Average waiting times from referral to initial accessing service</v>
      </c>
      <c r="M69" t="str">
        <f t="shared" ca="1" si="7"/>
        <v>Average waiting times from referral to initial accessing service</v>
      </c>
      <c r="N69" t="str" cm="1">
        <f t="array" aca="1" ref="N69" ca="1">IF(L69=0,IF(M69="","",INDIRECT(ADDRESS((H69),3,1,1,"Qtr Report - Quantitative (NEW)"))),IF(RIGHT(M69)=":","","Total"))</f>
        <v>Total</v>
      </c>
      <c r="O69" t="str">
        <f t="shared" ca="1" si="8"/>
        <v>Tidy</v>
      </c>
      <c r="P69" t="str" cm="1">
        <f t="array" aca="1" ref="P69" ca="1">IF(H69=10,INDIRECT(ADDRESS((H69-1),(I69+8),1,1,"Qtr Report - Quantitative (NEW)")),P68)</f>
        <v>Q2 
(Oct-Dec)</v>
      </c>
      <c r="Q69" s="96" cm="1">
        <f t="array" aca="1" ref="Q69" ca="1">INDIRECT(ADDRESS(H69,(I69+8),1,1,"Qtr Report - Quantitative (NEW)"))</f>
        <v>2</v>
      </c>
      <c r="R69" t="str">
        <f t="shared" si="6"/>
        <v>Rate</v>
      </c>
      <c r="S69">
        <f>IF(R69="","",'Qtr Report - Targets'!K77)</f>
        <v>0</v>
      </c>
      <c r="T69">
        <f>IF(S69="","",'Qtr Report - Targets'!O77)</f>
        <v>0</v>
      </c>
      <c r="U69" s="106">
        <f t="shared" si="9"/>
        <v>0</v>
      </c>
      <c r="V69" s="106" t="str">
        <f t="shared" si="10"/>
        <v/>
      </c>
    </row>
    <row r="70" spans="1:22">
      <c r="A70" t="str">
        <f>'Qtr Report - Quantitative (NEW)'!$A$2</f>
        <v>Quarterly Performance Report</v>
      </c>
      <c r="B70">
        <f>Instructions!$H$11</f>
        <v>9</v>
      </c>
      <c r="C70" s="94">
        <f>Instructions!$D$11</f>
        <v>45747</v>
      </c>
      <c r="D70">
        <f>Instructions!$C$3</f>
        <v>1.1000000000000001</v>
      </c>
      <c r="E70" t="str">
        <f>'Qtr Report - Quantitative (NEW)'!$D$3</f>
        <v>Amazing Health Factory Pty Ltd</v>
      </c>
      <c r="F70" t="str">
        <f>'Qtr Report - Quantitative (NEW)'!$D$5</f>
        <v>Low Intensity Mental Health Services</v>
      </c>
      <c r="G70" t="str">
        <f>'Qtr Report - Quantitative (NEW)'!$D$4</f>
        <v>333-2B-3</v>
      </c>
      <c r="H70">
        <f t="shared" si="11"/>
        <v>27</v>
      </c>
      <c r="I70">
        <f t="shared" si="5"/>
        <v>2</v>
      </c>
      <c r="J70" t="str">
        <f>'Qtr Report - Quantitative (NEW)'!$A$7</f>
        <v>Quantitative Information</v>
      </c>
      <c r="K70" t="str" cm="1">
        <f t="array" aca="1" ref="K70" ca="1">INDIRECT(ADDRESS((H70),1,1,1,"Qtr Report - Quantitative (NEW)"))</f>
        <v>All PHN Service Provision</v>
      </c>
      <c r="L70" s="104" t="str" cm="1">
        <f t="array" aca="1" ref="L70" ca="1">INDIRECT(ADDRESS((H70),2,1,1,"Qtr Report - Quantitative (NEW)"))</f>
        <v>Number of service contacts that were not attended (DNA rates)</v>
      </c>
      <c r="M70" t="str">
        <f t="shared" ca="1" si="7"/>
        <v>Number of service contacts that were not attended (DNA rates)</v>
      </c>
      <c r="N70" t="str" cm="1">
        <f t="array" aca="1" ref="N70" ca="1">IF(L70=0,IF(M70="","",INDIRECT(ADDRESS((H70),3,1,1,"Qtr Report - Quantitative (NEW)"))),IF(RIGHT(M70)=":","","Total"))</f>
        <v>Total</v>
      </c>
      <c r="O70" t="str">
        <f t="shared" ca="1" si="8"/>
        <v>Tidy</v>
      </c>
      <c r="P70" t="str" cm="1">
        <f t="array" aca="1" ref="P70" ca="1">IF(H70=10,INDIRECT(ADDRESS((H70-1),(I70+8),1,1,"Qtr Report - Quantitative (NEW)")),P69)</f>
        <v>Q2 
(Oct-Dec)</v>
      </c>
      <c r="Q70" s="96" cm="1">
        <f t="array" aca="1" ref="Q70" ca="1">INDIRECT(ADDRESS(H70,(I70+8),1,1,"Qtr Report - Quantitative (NEW)"))</f>
        <v>1</v>
      </c>
      <c r="R70" t="str">
        <f t="shared" si="6"/>
        <v>Cumulative</v>
      </c>
      <c r="S70">
        <f>IF(R70="","",'Qtr Report - Targets'!K78)</f>
        <v>0</v>
      </c>
      <c r="T70">
        <f>IF(S70="","",'Qtr Report - Targets'!O78)</f>
        <v>0</v>
      </c>
      <c r="U70" s="106">
        <f t="shared" si="9"/>
        <v>0</v>
      </c>
      <c r="V70" s="106">
        <f t="shared" si="10"/>
        <v>0</v>
      </c>
    </row>
    <row r="71" spans="1:22">
      <c r="A71" t="str">
        <f>'Qtr Report - Quantitative (NEW)'!$A$2</f>
        <v>Quarterly Performance Report</v>
      </c>
      <c r="B71">
        <f>Instructions!$H$11</f>
        <v>9</v>
      </c>
      <c r="C71" s="94">
        <f>Instructions!$D$11</f>
        <v>45747</v>
      </c>
      <c r="D71">
        <f>Instructions!$C$3</f>
        <v>1.1000000000000001</v>
      </c>
      <c r="E71" t="str">
        <f>'Qtr Report - Quantitative (NEW)'!$D$3</f>
        <v>Amazing Health Factory Pty Ltd</v>
      </c>
      <c r="F71" t="str">
        <f>'Qtr Report - Quantitative (NEW)'!$D$5</f>
        <v>Low Intensity Mental Health Services</v>
      </c>
      <c r="G71" t="str">
        <f>'Qtr Report - Quantitative (NEW)'!$D$4</f>
        <v>333-2B-3</v>
      </c>
      <c r="H71">
        <f t="shared" si="11"/>
        <v>28</v>
      </c>
      <c r="I71">
        <f t="shared" si="5"/>
        <v>2</v>
      </c>
      <c r="J71" t="str">
        <f>'Qtr Report - Quantitative (NEW)'!$A$7</f>
        <v>Quantitative Information</v>
      </c>
      <c r="K71" t="str" cm="1">
        <f t="array" aca="1" ref="K71" ca="1">INDIRECT(ADDRESS((H71),1,1,1,"Qtr Report - Quantitative (NEW)"))</f>
        <v>All PHN Service Provision</v>
      </c>
      <c r="L71" s="104" t="str" cm="1">
        <f t="array" aca="1" ref="L71" ca="1">INDIRECT(ADDRESS((H71),2,1,1,"Qtr Report - Quantitative (NEW)"))</f>
        <v>Number of activities undertaken to increase community awareness/engagement for services provided</v>
      </c>
      <c r="M71" t="str">
        <f t="shared" ca="1" si="7"/>
        <v>Number of activities undertaken to increase community awareness/engagement for services provided</v>
      </c>
      <c r="N71" t="str" cm="1">
        <f t="array" aca="1" ref="N71" ca="1">IF(L71=0,IF(M71="","",INDIRECT(ADDRESS((H71),3,1,1,"Qtr Report - Quantitative (NEW)"))),IF(RIGHT(M71)=":","","Total"))</f>
        <v>Total</v>
      </c>
      <c r="O71" t="str">
        <f t="shared" ca="1" si="8"/>
        <v>Tidy</v>
      </c>
      <c r="P71" t="str" cm="1">
        <f t="array" aca="1" ref="P71" ca="1">IF(H71=10,INDIRECT(ADDRESS((H71-1),(I71+8),1,1,"Qtr Report - Quantitative (NEW)")),P70)</f>
        <v>Q2 
(Oct-Dec)</v>
      </c>
      <c r="Q71" s="96" cm="1">
        <f t="array" aca="1" ref="Q71" ca="1">INDIRECT(ADDRESS(H71,(I71+8),1,1,"Qtr Report - Quantitative (NEW)"))</f>
        <v>4</v>
      </c>
      <c r="R71" t="str">
        <f t="shared" si="6"/>
        <v>Cumulative</v>
      </c>
      <c r="S71">
        <f>IF(R71="","",'Qtr Report - Targets'!K79)</f>
        <v>0</v>
      </c>
      <c r="T71">
        <f>IF(S71="","",'Qtr Report - Targets'!O79)</f>
        <v>0</v>
      </c>
      <c r="U71" s="106">
        <f t="shared" si="9"/>
        <v>0</v>
      </c>
      <c r="V71" s="106">
        <f t="shared" si="10"/>
        <v>0</v>
      </c>
    </row>
    <row r="72" spans="1:22">
      <c r="A72" t="str">
        <f>'Qtr Report - Quantitative (NEW)'!$A$2</f>
        <v>Quarterly Performance Report</v>
      </c>
      <c r="B72">
        <f>Instructions!$H$11</f>
        <v>9</v>
      </c>
      <c r="C72" s="94">
        <f>Instructions!$D$11</f>
        <v>45747</v>
      </c>
      <c r="D72">
        <f>Instructions!$C$3</f>
        <v>1.1000000000000001</v>
      </c>
      <c r="E72" t="str">
        <f>'Qtr Report - Quantitative (NEW)'!$D$3</f>
        <v>Amazing Health Factory Pty Ltd</v>
      </c>
      <c r="F72" t="str">
        <f>'Qtr Report - Quantitative (NEW)'!$D$5</f>
        <v>Low Intensity Mental Health Services</v>
      </c>
      <c r="G72" t="str">
        <f>'Qtr Report - Quantitative (NEW)'!$D$4</f>
        <v>333-2B-3</v>
      </c>
      <c r="H72">
        <f t="shared" si="11"/>
        <v>29</v>
      </c>
      <c r="I72">
        <f t="shared" si="5"/>
        <v>2</v>
      </c>
      <c r="J72" t="str">
        <f>'Qtr Report - Quantitative (NEW)'!$A$7</f>
        <v>Quantitative Information</v>
      </c>
      <c r="K72" t="str" cm="1">
        <f t="array" aca="1" ref="K72" ca="1">INDIRECT(ADDRESS((H72),1,1,1,"Qtr Report - Quantitative (NEW)"))</f>
        <v>All PHN Service Provision</v>
      </c>
      <c r="L72" s="104" t="str" cm="1">
        <f t="array" aca="1" ref="L72" ca="1">INDIRECT(ADDRESS((H72),2,1,1,"Qtr Report - Quantitative (NEW)"))</f>
        <v>Percentage of clients who provided feedback by completing a satisfaction/experience survey</v>
      </c>
      <c r="M72" t="str">
        <f t="shared" ca="1" si="7"/>
        <v>Percentage of clients who provided feedback by completing a satisfaction/experience survey</v>
      </c>
      <c r="N72" t="str" cm="1">
        <f t="array" aca="1" ref="N72" ca="1">IF(L72=0,IF(M72="","",INDIRECT(ADDRESS((H72),3,1,1,"Qtr Report - Quantitative (NEW)"))),IF(RIGHT(M72)=":","","Total"))</f>
        <v>Total</v>
      </c>
      <c r="O72" t="str">
        <f t="shared" ca="1" si="8"/>
        <v>Tidy</v>
      </c>
      <c r="P72" t="str" cm="1">
        <f t="array" aca="1" ref="P72" ca="1">IF(H72=10,INDIRECT(ADDRESS((H72-1),(I72+8),1,1,"Qtr Report - Quantitative (NEW)")),P71)</f>
        <v>Q2 
(Oct-Dec)</v>
      </c>
      <c r="Q72" s="96" cm="1">
        <f t="array" aca="1" ref="Q72" ca="1">INDIRECT(ADDRESS(H72,(I72+8),1,1,"Qtr Report - Quantitative (NEW)"))</f>
        <v>4</v>
      </c>
      <c r="R72" t="str">
        <f t="shared" si="6"/>
        <v>Rate</v>
      </c>
      <c r="S72">
        <f>IF(R72="","",'Qtr Report - Targets'!K80)</f>
        <v>0</v>
      </c>
      <c r="T72">
        <f>IF(S72="","",'Qtr Report - Targets'!O80)</f>
        <v>0</v>
      </c>
      <c r="U72" s="106">
        <f t="shared" si="9"/>
        <v>0</v>
      </c>
      <c r="V72" s="106" t="str">
        <f t="shared" si="10"/>
        <v/>
      </c>
    </row>
    <row r="73" spans="1:22">
      <c r="A73" t="str">
        <f>'Qtr Report - Quantitative (NEW)'!$A$2</f>
        <v>Quarterly Performance Report</v>
      </c>
      <c r="B73">
        <f>Instructions!$H$11</f>
        <v>9</v>
      </c>
      <c r="C73" s="94">
        <f>Instructions!$D$11</f>
        <v>45747</v>
      </c>
      <c r="D73">
        <f>Instructions!$C$3</f>
        <v>1.1000000000000001</v>
      </c>
      <c r="E73" t="str">
        <f>'Qtr Report - Quantitative (NEW)'!$D$3</f>
        <v>Amazing Health Factory Pty Ltd</v>
      </c>
      <c r="F73" t="str">
        <f>'Qtr Report - Quantitative (NEW)'!$D$5</f>
        <v>Low Intensity Mental Health Services</v>
      </c>
      <c r="G73" t="str">
        <f>'Qtr Report - Quantitative (NEW)'!$D$4</f>
        <v>333-2B-3</v>
      </c>
      <c r="H73">
        <f t="shared" si="11"/>
        <v>30</v>
      </c>
      <c r="I73">
        <f t="shared" si="5"/>
        <v>2</v>
      </c>
      <c r="J73" t="str">
        <f>'Qtr Report - Quantitative (NEW)'!$A$7</f>
        <v>Quantitative Information</v>
      </c>
      <c r="K73" t="str" cm="1">
        <f t="array" aca="1" ref="K73" ca="1">INDIRECT(ADDRESS((H73),1,1,1,"Qtr Report - Quantitative (NEW)"))</f>
        <v>All PHN Service Provision</v>
      </c>
      <c r="L73" s="104" t="str" cm="1">
        <f t="array" aca="1" ref="L73" ca="1">INDIRECT(ADDRESS((H73),2,1,1,"Qtr Report - Quantitative (NEW)"))</f>
        <v>Percentage of clients who reported high level of satisfaction and experience with service</v>
      </c>
      <c r="M73" t="str">
        <f t="shared" ca="1" si="7"/>
        <v>Percentage of clients who reported high level of satisfaction and experience with service</v>
      </c>
      <c r="N73" t="str" cm="1">
        <f t="array" aca="1" ref="N73" ca="1">IF(L73=0,IF(M73="","",INDIRECT(ADDRESS((H73),3,1,1,"Qtr Report - Quantitative (NEW)"))),IF(RIGHT(M73)=":","","Total"))</f>
        <v>Total</v>
      </c>
      <c r="O73" t="str">
        <f t="shared" ca="1" si="8"/>
        <v>Tidy</v>
      </c>
      <c r="P73" t="str" cm="1">
        <f t="array" aca="1" ref="P73" ca="1">IF(H73=10,INDIRECT(ADDRESS((H73-1),(I73+8),1,1,"Qtr Report - Quantitative (NEW)")),P72)</f>
        <v>Q2 
(Oct-Dec)</v>
      </c>
      <c r="Q73" s="96" cm="1">
        <f t="array" aca="1" ref="Q73" ca="1">INDIRECT(ADDRESS(H73,(I73+8),1,1,"Qtr Report - Quantitative (NEW)"))</f>
        <v>4</v>
      </c>
      <c r="R73" t="str">
        <f t="shared" si="6"/>
        <v>Rate</v>
      </c>
      <c r="S73">
        <f>IF(R73="","",'Qtr Report - Targets'!K81)</f>
        <v>0</v>
      </c>
      <c r="T73">
        <f>IF(S73="","",'Qtr Report - Targets'!O81)</f>
        <v>0</v>
      </c>
      <c r="U73" s="106">
        <f t="shared" si="9"/>
        <v>0</v>
      </c>
      <c r="V73" s="106" t="str">
        <f t="shared" si="10"/>
        <v/>
      </c>
    </row>
    <row r="74" spans="1:22">
      <c r="A74" t="str">
        <f>'Qtr Report - Quantitative (NEW)'!$A$2</f>
        <v>Quarterly Performance Report</v>
      </c>
      <c r="B74">
        <f>Instructions!$H$11</f>
        <v>9</v>
      </c>
      <c r="C74" s="94">
        <f>Instructions!$D$11</f>
        <v>45747</v>
      </c>
      <c r="D74">
        <f>Instructions!$C$3</f>
        <v>1.1000000000000001</v>
      </c>
      <c r="E74" t="str">
        <f>'Qtr Report - Quantitative (NEW)'!$D$3</f>
        <v>Amazing Health Factory Pty Ltd</v>
      </c>
      <c r="F74" t="str">
        <f>'Qtr Report - Quantitative (NEW)'!$D$5</f>
        <v>Low Intensity Mental Health Services</v>
      </c>
      <c r="G74" t="str">
        <f>'Qtr Report - Quantitative (NEW)'!$D$4</f>
        <v>333-2B-3</v>
      </c>
      <c r="H74">
        <f t="shared" si="11"/>
        <v>31</v>
      </c>
      <c r="I74">
        <f t="shared" si="5"/>
        <v>2</v>
      </c>
      <c r="J74" t="str">
        <f>'Qtr Report - Quantitative (NEW)'!$A$7</f>
        <v>Quantitative Information</v>
      </c>
      <c r="K74" t="str" cm="1">
        <f t="array" aca="1" ref="K74" ca="1">INDIRECT(ADDRESS((H74),1,1,1,"Qtr Report - Quantitative (NEW)"))</f>
        <v>All PHN Service Provision</v>
      </c>
      <c r="L74" s="104" t="str" cm="1">
        <f t="array" aca="1" ref="L74" ca="1">INDIRECT(ADDRESS((H74),2,1,1,"Qtr Report - Quantitative (NEW)"))</f>
        <v>Percentage of staff who have undertaken professional development activities</v>
      </c>
      <c r="M74" t="str">
        <f t="shared" ca="1" si="7"/>
        <v>Percentage of staff who have undertaken professional development activities</v>
      </c>
      <c r="N74" t="str" cm="1">
        <f t="array" aca="1" ref="N74" ca="1">IF(L74=0,IF(M74="","",INDIRECT(ADDRESS((H74),3,1,1,"Qtr Report - Quantitative (NEW)"))),IF(RIGHT(M74)=":","","Total"))</f>
        <v>Total</v>
      </c>
      <c r="O74" t="str">
        <f t="shared" ca="1" si="8"/>
        <v>Tidy</v>
      </c>
      <c r="P74" t="str" cm="1">
        <f t="array" aca="1" ref="P74" ca="1">IF(H74=10,INDIRECT(ADDRESS((H74-1),(I74+8),1,1,"Qtr Report - Quantitative (NEW)")),P73)</f>
        <v>Q2 
(Oct-Dec)</v>
      </c>
      <c r="Q74" s="96" cm="1">
        <f t="array" aca="1" ref="Q74" ca="1">INDIRECT(ADDRESS(H74,(I74+8),1,1,"Qtr Report - Quantitative (NEW)"))</f>
        <v>2</v>
      </c>
      <c r="R74" t="str">
        <f t="shared" si="6"/>
        <v>Rate</v>
      </c>
      <c r="S74">
        <f>IF(R74="","",'Qtr Report - Targets'!K82)</f>
        <v>0</v>
      </c>
      <c r="T74">
        <f>IF(S74="","",'Qtr Report - Targets'!O82)</f>
        <v>0</v>
      </c>
      <c r="U74" s="106">
        <f t="shared" si="9"/>
        <v>0</v>
      </c>
      <c r="V74" s="106" t="str">
        <f t="shared" si="10"/>
        <v/>
      </c>
    </row>
    <row r="75" spans="1:22">
      <c r="A75" t="str">
        <f>'Qtr Report - Quantitative (NEW)'!$A$2</f>
        <v>Quarterly Performance Report</v>
      </c>
      <c r="B75">
        <f>Instructions!$H$11</f>
        <v>9</v>
      </c>
      <c r="C75" s="94">
        <f>Instructions!$D$11</f>
        <v>45747</v>
      </c>
      <c r="D75">
        <f>Instructions!$C$3</f>
        <v>1.1000000000000001</v>
      </c>
      <c r="E75" t="str">
        <f>'Qtr Report - Quantitative (NEW)'!$D$3</f>
        <v>Amazing Health Factory Pty Ltd</v>
      </c>
      <c r="F75" t="str">
        <f>'Qtr Report - Quantitative (NEW)'!$D$5</f>
        <v>Low Intensity Mental Health Services</v>
      </c>
      <c r="G75" t="str">
        <f>'Qtr Report - Quantitative (NEW)'!$D$4</f>
        <v>333-2B-3</v>
      </c>
      <c r="H75">
        <f t="shared" si="11"/>
        <v>32</v>
      </c>
      <c r="I75">
        <f t="shared" si="5"/>
        <v>2</v>
      </c>
      <c r="J75" t="str">
        <f>'Qtr Report - Quantitative (NEW)'!$A$7</f>
        <v>Quantitative Information</v>
      </c>
      <c r="K75" cm="1">
        <f t="array" aca="1" ref="K75" ca="1">INDIRECT(ADDRESS((H75),1,1,1,"Qtr Report - Quantitative (NEW)"))</f>
        <v>0</v>
      </c>
      <c r="L75" s="104" cm="1">
        <f t="array" aca="1" ref="L75" ca="1">INDIRECT(ADDRESS((H75),2,1,1,"Qtr Report - Quantitative (NEW)"))</f>
        <v>0</v>
      </c>
      <c r="M75" t="str">
        <f t="shared" ca="1" si="7"/>
        <v/>
      </c>
      <c r="N75" t="str" cm="1">
        <f t="array" aca="1" ref="N75" ca="1">IF(L75=0,IF(M75="","",INDIRECT(ADDRESS((H75),3,1,1,"Qtr Report - Quantitative (NEW)"))),IF(RIGHT(M75)=":","","Total"))</f>
        <v/>
      </c>
      <c r="O75" t="str">
        <f t="shared" ca="1" si="8"/>
        <v>Messy</v>
      </c>
      <c r="P75" t="str" cm="1">
        <f t="array" aca="1" ref="P75" ca="1">IF(H75=10,INDIRECT(ADDRESS((H75-1),(I75+8),1,1,"Qtr Report - Quantitative (NEW)")),P74)</f>
        <v>Q2 
(Oct-Dec)</v>
      </c>
      <c r="Q75" s="96" cm="1">
        <f t="array" aca="1" ref="Q75" ca="1">INDIRECT(ADDRESS(H75,(I75+8),1,1,"Qtr Report - Quantitative (NEW)"))</f>
        <v>0</v>
      </c>
      <c r="R75" t="str">
        <f t="shared" si="6"/>
        <v/>
      </c>
      <c r="S75" t="str">
        <f>IF(R75="","",'Qtr Report - Targets'!K83)</f>
        <v/>
      </c>
      <c r="T75" t="str">
        <f>IF(S75="","",'Qtr Report - Targets'!O83)</f>
        <v/>
      </c>
      <c r="U75" s="106" t="str">
        <f t="shared" si="9"/>
        <v/>
      </c>
      <c r="V75" s="106" t="str">
        <f t="shared" si="10"/>
        <v/>
      </c>
    </row>
    <row r="76" spans="1:22">
      <c r="A76" t="str">
        <f>'Qtr Report - Quantitative (NEW)'!$A$2</f>
        <v>Quarterly Performance Report</v>
      </c>
      <c r="B76">
        <f>Instructions!$H$11</f>
        <v>9</v>
      </c>
      <c r="C76" s="94">
        <f>Instructions!$D$11</f>
        <v>45747</v>
      </c>
      <c r="D76">
        <f>Instructions!$C$3</f>
        <v>1.1000000000000001</v>
      </c>
      <c r="E76" t="str">
        <f>'Qtr Report - Quantitative (NEW)'!$D$3</f>
        <v>Amazing Health Factory Pty Ltd</v>
      </c>
      <c r="F76" t="str">
        <f>'Qtr Report - Quantitative (NEW)'!$D$5</f>
        <v>Low Intensity Mental Health Services</v>
      </c>
      <c r="G76" t="str">
        <f>'Qtr Report - Quantitative (NEW)'!$D$4</f>
        <v>333-2B-3</v>
      </c>
      <c r="H76">
        <f t="shared" si="11"/>
        <v>33</v>
      </c>
      <c r="I76">
        <f t="shared" si="5"/>
        <v>2</v>
      </c>
      <c r="J76" t="str">
        <f>'Qtr Report - Quantitative (NEW)'!$A$7</f>
        <v>Quantitative Information</v>
      </c>
      <c r="K76" t="str" cm="1">
        <f t="array" aca="1" ref="K76" ca="1">INDIRECT(ADDRESS((H76),1,1,1,"Qtr Report - Quantitative (NEW)"))</f>
        <v>Mental Health Programs</v>
      </c>
      <c r="L76" s="104" t="str" cm="1">
        <f t="array" aca="1" ref="L76" ca="1">INDIRECT(ADDRESS((H76),2,1,1,"Qtr Report - Quantitative (NEW)"))</f>
        <v>Number of new episodes of care commenced</v>
      </c>
      <c r="M76" t="str">
        <f t="shared" ca="1" si="7"/>
        <v>Number of new episodes of care commenced</v>
      </c>
      <c r="N76" t="str" cm="1">
        <f t="array" aca="1" ref="N76" ca="1">IF(L76=0,IF(M76="","",INDIRECT(ADDRESS((H76),3,1,1,"Qtr Report - Quantitative (NEW)"))),IF(RIGHT(M76)=":","","Total"))</f>
        <v>Total</v>
      </c>
      <c r="O76" t="str">
        <f t="shared" ca="1" si="8"/>
        <v>Tidy</v>
      </c>
      <c r="P76" t="str" cm="1">
        <f t="array" aca="1" ref="P76" ca="1">IF(H76=10,INDIRECT(ADDRESS((H76-1),(I76+8),1,1,"Qtr Report - Quantitative (NEW)")),P75)</f>
        <v>Q2 
(Oct-Dec)</v>
      </c>
      <c r="Q76" s="96" cm="1">
        <f t="array" aca="1" ref="Q76" ca="1">INDIRECT(ADDRESS(H76,(I76+8),1,1,"Qtr Report - Quantitative (NEW)"))</f>
        <v>11</v>
      </c>
      <c r="R76" t="str">
        <f t="shared" si="6"/>
        <v>Cumulative</v>
      </c>
      <c r="S76">
        <f>IF(R76="","",'Qtr Report - Targets'!K84)</f>
        <v>0</v>
      </c>
      <c r="T76">
        <f>IF(S76="","",'Qtr Report - Targets'!O84)</f>
        <v>0</v>
      </c>
      <c r="U76" s="106">
        <f t="shared" si="9"/>
        <v>0</v>
      </c>
      <c r="V76" s="106">
        <f t="shared" si="10"/>
        <v>0</v>
      </c>
    </row>
    <row r="77" spans="1:22">
      <c r="A77" t="str">
        <f>'Qtr Report - Quantitative (NEW)'!$A$2</f>
        <v>Quarterly Performance Report</v>
      </c>
      <c r="B77">
        <f>Instructions!$H$11</f>
        <v>9</v>
      </c>
      <c r="C77" s="94">
        <f>Instructions!$D$11</f>
        <v>45747</v>
      </c>
      <c r="D77">
        <f>Instructions!$C$3</f>
        <v>1.1000000000000001</v>
      </c>
      <c r="E77" t="str">
        <f>'Qtr Report - Quantitative (NEW)'!$D$3</f>
        <v>Amazing Health Factory Pty Ltd</v>
      </c>
      <c r="F77" t="str">
        <f>'Qtr Report - Quantitative (NEW)'!$D$5</f>
        <v>Low Intensity Mental Health Services</v>
      </c>
      <c r="G77" t="str">
        <f>'Qtr Report - Quantitative (NEW)'!$D$4</f>
        <v>333-2B-3</v>
      </c>
      <c r="H77">
        <f t="shared" si="11"/>
        <v>34</v>
      </c>
      <c r="I77">
        <f t="shared" si="5"/>
        <v>2</v>
      </c>
      <c r="J77" t="str">
        <f>'Qtr Report - Quantitative (NEW)'!$A$7</f>
        <v>Quantitative Information</v>
      </c>
      <c r="K77" t="str" cm="1">
        <f t="array" aca="1" ref="K77" ca="1">INDIRECT(ADDRESS((H77),1,1,1,"Qtr Report - Quantitative (NEW)"))</f>
        <v>Mental Health Programs</v>
      </c>
      <c r="L77" s="104" t="str" cm="1">
        <f t="array" aca="1" ref="L77" ca="1">INDIRECT(ADDRESS((H77),2,1,1,"Qtr Report - Quantitative (NEW)"))</f>
        <v>Number of service contacts delivered</v>
      </c>
      <c r="M77" t="str">
        <f t="shared" ca="1" si="7"/>
        <v>Number of service contacts delivered</v>
      </c>
      <c r="N77" t="str" cm="1">
        <f t="array" aca="1" ref="N77" ca="1">IF(L77=0,IF(M77="","",INDIRECT(ADDRESS((H77),3,1,1,"Qtr Report - Quantitative (NEW)"))),IF(RIGHT(M77)=":","","Total"))</f>
        <v>Total</v>
      </c>
      <c r="O77" t="str">
        <f t="shared" ca="1" si="8"/>
        <v>Tidy</v>
      </c>
      <c r="P77" t="str" cm="1">
        <f t="array" aca="1" ref="P77" ca="1">IF(H77=10,INDIRECT(ADDRESS((H77-1),(I77+8),1,1,"Qtr Report - Quantitative (NEW)")),P76)</f>
        <v>Q2 
(Oct-Dec)</v>
      </c>
      <c r="Q77" s="96" cm="1">
        <f t="array" aca="1" ref="Q77" ca="1">INDIRECT(ADDRESS(H77,(I77+8),1,1,"Qtr Report - Quantitative (NEW)"))</f>
        <v>72</v>
      </c>
      <c r="R77" t="str">
        <f t="shared" si="6"/>
        <v>Cumulative</v>
      </c>
      <c r="S77">
        <f>IF(R77="","",'Qtr Report - Targets'!K85)</f>
        <v>0</v>
      </c>
      <c r="T77">
        <f>IF(S77="","",'Qtr Report - Targets'!O85)</f>
        <v>0</v>
      </c>
      <c r="U77" s="106">
        <f t="shared" si="9"/>
        <v>0</v>
      </c>
      <c r="V77" s="106">
        <f t="shared" si="10"/>
        <v>0</v>
      </c>
    </row>
    <row r="78" spans="1:22">
      <c r="A78" t="str">
        <f>'Qtr Report - Quantitative (NEW)'!$A$2</f>
        <v>Quarterly Performance Report</v>
      </c>
      <c r="B78">
        <f>Instructions!$H$11</f>
        <v>9</v>
      </c>
      <c r="C78" s="94">
        <f>Instructions!$D$11</f>
        <v>45747</v>
      </c>
      <c r="D78">
        <f>Instructions!$C$3</f>
        <v>1.1000000000000001</v>
      </c>
      <c r="E78" t="str">
        <f>'Qtr Report - Quantitative (NEW)'!$D$3</f>
        <v>Amazing Health Factory Pty Ltd</v>
      </c>
      <c r="F78" t="str">
        <f>'Qtr Report - Quantitative (NEW)'!$D$5</f>
        <v>Low Intensity Mental Health Services</v>
      </c>
      <c r="G78" t="str">
        <f>'Qtr Report - Quantitative (NEW)'!$D$4</f>
        <v>333-2B-3</v>
      </c>
      <c r="H78">
        <f t="shared" si="11"/>
        <v>35</v>
      </c>
      <c r="I78">
        <f t="shared" si="5"/>
        <v>2</v>
      </c>
      <c r="J78" t="str">
        <f>'Qtr Report - Quantitative (NEW)'!$A$7</f>
        <v>Quantitative Information</v>
      </c>
      <c r="K78" t="str" cm="1">
        <f t="array" aca="1" ref="K78" ca="1">INDIRECT(ADDRESS((H78),1,1,1,"Qtr Report - Quantitative (NEW)"))</f>
        <v>Mental Health Programs</v>
      </c>
      <c r="L78" s="104" t="str" cm="1">
        <f t="array" aca="1" ref="L78" ca="1">INDIRECT(ADDRESS((H78),2,1,1,"Qtr Report - Quantitative (NEW)"))</f>
        <v>Proportion of services delivered to Aboriginal and Torres Strait Islander Peoples where the services were culturally appropriate (App-2)</v>
      </c>
      <c r="M78" t="str">
        <f t="shared" ca="1" si="7"/>
        <v>Proportion of services delivered to Aboriginal and Torres Strait Islander Peoples where the services were culturally appropriate (App-2)</v>
      </c>
      <c r="N78" t="str" cm="1">
        <f t="array" aca="1" ref="N78" ca="1">IF(L78=0,IF(M78="","",INDIRECT(ADDRESS((H78),3,1,1,"Qtr Report - Quantitative (NEW)"))),IF(RIGHT(M78)=":","","Total"))</f>
        <v>Total</v>
      </c>
      <c r="O78" t="str">
        <f t="shared" ca="1" si="8"/>
        <v>Tidy</v>
      </c>
      <c r="P78" t="str" cm="1">
        <f t="array" aca="1" ref="P78" ca="1">IF(H78=10,INDIRECT(ADDRESS((H78-1),(I78+8),1,1,"Qtr Report - Quantitative (NEW)")),P77)</f>
        <v>Q2 
(Oct-Dec)</v>
      </c>
      <c r="Q78" s="96" cm="1">
        <f t="array" aca="1" ref="Q78" ca="1">INDIRECT(ADDRESS(H78,(I78+8),1,1,"Qtr Report - Quantitative (NEW)"))</f>
        <v>0.97099999999999997</v>
      </c>
      <c r="R78" t="str">
        <f t="shared" si="6"/>
        <v>Rate</v>
      </c>
      <c r="S78">
        <f>IF(R78="","",'Qtr Report - Targets'!K86)</f>
        <v>0</v>
      </c>
      <c r="T78">
        <f>IF(S78="","",'Qtr Report - Targets'!O86)</f>
        <v>0</v>
      </c>
      <c r="U78" s="106">
        <f t="shared" si="9"/>
        <v>0</v>
      </c>
      <c r="V78" s="106" t="str">
        <f t="shared" si="10"/>
        <v/>
      </c>
    </row>
    <row r="79" spans="1:22">
      <c r="A79" t="str">
        <f>'Qtr Report - Quantitative (NEW)'!$A$2</f>
        <v>Quarterly Performance Report</v>
      </c>
      <c r="B79">
        <f>Instructions!$H$11</f>
        <v>9</v>
      </c>
      <c r="C79" s="94">
        <f>Instructions!$D$11</f>
        <v>45747</v>
      </c>
      <c r="D79">
        <f>Instructions!$C$3</f>
        <v>1.1000000000000001</v>
      </c>
      <c r="E79" t="str">
        <f>'Qtr Report - Quantitative (NEW)'!$D$3</f>
        <v>Amazing Health Factory Pty Ltd</v>
      </c>
      <c r="F79" t="str">
        <f>'Qtr Report - Quantitative (NEW)'!$D$5</f>
        <v>Low Intensity Mental Health Services</v>
      </c>
      <c r="G79" t="str">
        <f>'Qtr Report - Quantitative (NEW)'!$D$4</f>
        <v>333-2B-3</v>
      </c>
      <c r="H79">
        <f t="shared" si="11"/>
        <v>36</v>
      </c>
      <c r="I79">
        <f t="shared" si="5"/>
        <v>2</v>
      </c>
      <c r="J79" t="str">
        <f>'Qtr Report - Quantitative (NEW)'!$A$7</f>
        <v>Quantitative Information</v>
      </c>
      <c r="K79" t="str" cm="1">
        <f t="array" aca="1" ref="K79" ca="1">INDIRECT(ADDRESS((H79),1,1,1,"Qtr Report - Quantitative (NEW)"))</f>
        <v>Mental Health Programs</v>
      </c>
      <c r="L79" s="104" t="str" cm="1">
        <f t="array" aca="1" ref="L79" ca="1">INDIRECT(ADDRESS((H79),2,1,1,"Qtr Report - Quantitative (NEW)"))</f>
        <v>Proportion of clients who receive a service contact within 7 days of referral, where the client has attempted or is at risk of suicide (App-3)</v>
      </c>
      <c r="M79" t="str">
        <f t="shared" ca="1" si="7"/>
        <v>Proportion of clients who receive a service contact within 7 days of referral, where the client has attempted or is at risk of suicide (App-3)</v>
      </c>
      <c r="N79" t="str" cm="1">
        <f t="array" aca="1" ref="N79" ca="1">IF(L79=0,IF(M79="","",INDIRECT(ADDRESS((H79),3,1,1,"Qtr Report - Quantitative (NEW)"))),IF(RIGHT(M79)=":","","Total"))</f>
        <v>Total</v>
      </c>
      <c r="O79" t="str">
        <f t="shared" ca="1" si="8"/>
        <v>Tidy</v>
      </c>
      <c r="P79" t="str" cm="1">
        <f t="array" aca="1" ref="P79" ca="1">IF(H79=10,INDIRECT(ADDRESS((H79-1),(I79+8),1,1,"Qtr Report - Quantitative (NEW)")),P78)</f>
        <v>Q2 
(Oct-Dec)</v>
      </c>
      <c r="Q79" s="96" cm="1">
        <f t="array" aca="1" ref="Q79" ca="1">INDIRECT(ADDRESS(H79,(I79+8),1,1,"Qtr Report - Quantitative (NEW)"))</f>
        <v>0.99629999999999996</v>
      </c>
      <c r="R79" t="str">
        <f t="shared" si="6"/>
        <v>Rate</v>
      </c>
      <c r="S79">
        <f>IF(R79="","",'Qtr Report - Targets'!K87)</f>
        <v>0</v>
      </c>
      <c r="T79">
        <f>IF(S79="","",'Qtr Report - Targets'!O87)</f>
        <v>0</v>
      </c>
      <c r="U79" s="106">
        <f t="shared" si="9"/>
        <v>0</v>
      </c>
      <c r="V79" s="106" t="str">
        <f t="shared" si="10"/>
        <v/>
      </c>
    </row>
    <row r="80" spans="1:22">
      <c r="A80" t="str">
        <f>'Qtr Report - Quantitative (NEW)'!$A$2</f>
        <v>Quarterly Performance Report</v>
      </c>
      <c r="B80">
        <f>Instructions!$H$11</f>
        <v>9</v>
      </c>
      <c r="C80" s="94">
        <f>Instructions!$D$11</f>
        <v>45747</v>
      </c>
      <c r="D80">
        <f>Instructions!$C$3</f>
        <v>1.1000000000000001</v>
      </c>
      <c r="E80" t="str">
        <f>'Qtr Report - Quantitative (NEW)'!$D$3</f>
        <v>Amazing Health Factory Pty Ltd</v>
      </c>
      <c r="F80" t="str">
        <f>'Qtr Report - Quantitative (NEW)'!$D$5</f>
        <v>Low Intensity Mental Health Services</v>
      </c>
      <c r="G80" t="str">
        <f>'Qtr Report - Quantitative (NEW)'!$D$4</f>
        <v>333-2B-3</v>
      </c>
      <c r="H80">
        <f t="shared" si="11"/>
        <v>37</v>
      </c>
      <c r="I80">
        <f t="shared" si="5"/>
        <v>2</v>
      </c>
      <c r="J80" t="str">
        <f>'Qtr Report - Quantitative (NEW)'!$A$7</f>
        <v>Quantitative Information</v>
      </c>
      <c r="K80" t="str" cm="1">
        <f t="array" aca="1" ref="K80" ca="1">INDIRECT(ADDRESS((H80),1,1,1,"Qtr Report - Quantitative (NEW)"))</f>
        <v>Mental Health Programs</v>
      </c>
      <c r="L80" s="104" t="str" cm="1">
        <f t="array" aca="1" ref="L80" ca="1">INDIRECT(ADDRESS((H80),2,1,1,"Qtr Report - Quantitative (NEW)"))</f>
        <v>The proportion of episodes delivered with a valid clinical outcome (K10 or 5) measures at both baseline an follow up (Out-3)</v>
      </c>
      <c r="M80" t="str">
        <f t="shared" ca="1" si="7"/>
        <v>The proportion of episodes delivered with a valid clinical outcome (K10 or 5) measures at both baseline an follow up (Out-3)</v>
      </c>
      <c r="N80" t="str" cm="1">
        <f t="array" aca="1" ref="N80" ca="1">IF(L80=0,IF(M80="","",INDIRECT(ADDRESS((H80),3,1,1,"Qtr Report - Quantitative (NEW)"))),IF(RIGHT(M80)=":","","Total"))</f>
        <v>Total</v>
      </c>
      <c r="O80" t="str">
        <f t="shared" ca="1" si="8"/>
        <v>Tidy</v>
      </c>
      <c r="P80" t="str" cm="1">
        <f t="array" aca="1" ref="P80" ca="1">IF(H80=10,INDIRECT(ADDRESS((H80-1),(I80+8),1,1,"Qtr Report - Quantitative (NEW)")),P79)</f>
        <v>Q2 
(Oct-Dec)</v>
      </c>
      <c r="Q80" s="96" cm="1">
        <f t="array" aca="1" ref="Q80" ca="1">INDIRECT(ADDRESS(H80,(I80+8),1,1,"Qtr Report - Quantitative (NEW)"))</f>
        <v>0.69950000000000001</v>
      </c>
      <c r="R80" t="str">
        <f t="shared" si="6"/>
        <v>Rate</v>
      </c>
      <c r="S80">
        <f>IF(R80="","",'Qtr Report - Targets'!K88)</f>
        <v>0</v>
      </c>
      <c r="T80">
        <f>IF(S80="","",'Qtr Report - Targets'!O88)</f>
        <v>0</v>
      </c>
      <c r="U80" s="106">
        <f t="shared" si="9"/>
        <v>0</v>
      </c>
      <c r="V80" s="106" t="str">
        <f t="shared" si="10"/>
        <v/>
      </c>
    </row>
    <row r="81" spans="1:22">
      <c r="A81" t="str">
        <f>'Qtr Report - Quantitative (NEW)'!$A$2</f>
        <v>Quarterly Performance Report</v>
      </c>
      <c r="B81">
        <f>Instructions!$H$11</f>
        <v>9</v>
      </c>
      <c r="C81" s="94">
        <f>Instructions!$D$11</f>
        <v>45747</v>
      </c>
      <c r="D81">
        <f>Instructions!$C$3</f>
        <v>1.1000000000000001</v>
      </c>
      <c r="E81" t="str">
        <f>'Qtr Report - Quantitative (NEW)'!$D$3</f>
        <v>Amazing Health Factory Pty Ltd</v>
      </c>
      <c r="F81" t="str">
        <f>'Qtr Report - Quantitative (NEW)'!$D$5</f>
        <v>Low Intensity Mental Health Services</v>
      </c>
      <c r="G81" t="str">
        <f>'Qtr Report - Quantitative (NEW)'!$D$4</f>
        <v>333-2B-3</v>
      </c>
      <c r="H81">
        <f t="shared" si="11"/>
        <v>38</v>
      </c>
      <c r="I81">
        <f t="shared" si="5"/>
        <v>2</v>
      </c>
      <c r="J81" t="str">
        <f>'Qtr Report - Quantitative (NEW)'!$A$7</f>
        <v>Quantitative Information</v>
      </c>
      <c r="K81" t="str" cm="1">
        <f t="array" aca="1" ref="K81" ca="1">INDIRECT(ADDRESS((H81),1,1,1,"Qtr Report - Quantitative (NEW)"))</f>
        <v>Mental Health Programs</v>
      </c>
      <c r="L81" s="104" t="str" cm="1">
        <f t="array" aca="1" ref="L81" ca="1">INDIRECT(ADDRESS((H81),2,1,1,"Qtr Report - Quantitative (NEW)"))</f>
        <v>Proportion of episodes of care delivered where:</v>
      </c>
      <c r="M81" t="str">
        <f t="shared" ca="1" si="7"/>
        <v>Proportion of episodes of care delivered where:</v>
      </c>
      <c r="N81" t="str" cm="1">
        <f t="array" aca="1" ref="N81" ca="1">IF(L81=0,IF(M81="","",INDIRECT(ADDRESS((H81),3,1,1,"Qtr Report - Quantitative (NEW)"))),IF(RIGHT(M81)=":","","Total"))</f>
        <v/>
      </c>
      <c r="O81" t="str">
        <f t="shared" ca="1" si="8"/>
        <v>Messy</v>
      </c>
      <c r="P81" t="str" cm="1">
        <f t="array" aca="1" ref="P81" ca="1">IF(H81=10,INDIRECT(ADDRESS((H81-1),(I81+8),1,1,"Qtr Report - Quantitative (NEW)")),P80)</f>
        <v>Q2 
(Oct-Dec)</v>
      </c>
      <c r="Q81" s="96" cm="1">
        <f t="array" aca="1" ref="Q81" ca="1">INDIRECT(ADDRESS(H81,(I81+8),1,1,"Qtr Report - Quantitative (NEW)"))</f>
        <v>0</v>
      </c>
      <c r="R81" t="str">
        <f t="shared" si="6"/>
        <v/>
      </c>
      <c r="S81" t="str">
        <f>IF(R81="","",'Qtr Report - Targets'!K89)</f>
        <v/>
      </c>
      <c r="T81" t="str">
        <f>IF(S81="","",'Qtr Report - Targets'!O89)</f>
        <v/>
      </c>
      <c r="U81" s="106" t="str">
        <f t="shared" si="9"/>
        <v/>
      </c>
      <c r="V81" s="106" t="str">
        <f t="shared" si="10"/>
        <v/>
      </c>
    </row>
    <row r="82" spans="1:22">
      <c r="A82" t="str">
        <f>'Qtr Report - Quantitative (NEW)'!$A$2</f>
        <v>Quarterly Performance Report</v>
      </c>
      <c r="B82">
        <f>Instructions!$H$11</f>
        <v>9</v>
      </c>
      <c r="C82" s="94">
        <f>Instructions!$D$11</f>
        <v>45747</v>
      </c>
      <c r="D82">
        <f>Instructions!$C$3</f>
        <v>1.1000000000000001</v>
      </c>
      <c r="E82" t="str">
        <f>'Qtr Report - Quantitative (NEW)'!$D$3</f>
        <v>Amazing Health Factory Pty Ltd</v>
      </c>
      <c r="F82" t="str">
        <f>'Qtr Report - Quantitative (NEW)'!$D$5</f>
        <v>Low Intensity Mental Health Services</v>
      </c>
      <c r="G82" t="str">
        <f>'Qtr Report - Quantitative (NEW)'!$D$4</f>
        <v>333-2B-3</v>
      </c>
      <c r="H82">
        <f t="shared" si="11"/>
        <v>39</v>
      </c>
      <c r="I82">
        <f t="shared" si="5"/>
        <v>2</v>
      </c>
      <c r="J82" t="str">
        <f>'Qtr Report - Quantitative (NEW)'!$A$7</f>
        <v>Quantitative Information</v>
      </c>
      <c r="K82" t="str" cm="1">
        <f t="array" aca="1" ref="K82" ca="1">INDIRECT(ADDRESS((H82),1,1,1,"Qtr Report - Quantitative (NEW)"))</f>
        <v>Mental Health Programs</v>
      </c>
      <c r="L82" s="104" cm="1">
        <f t="array" aca="1" ref="L82" ca="1">INDIRECT(ADDRESS((H82),2,1,1,"Qtr Report - Quantitative (NEW)"))</f>
        <v>0</v>
      </c>
      <c r="M82" t="str">
        <f t="shared" ca="1" si="7"/>
        <v>Proportion of episodes of care delivered where:</v>
      </c>
      <c r="N82" t="str" cm="1">
        <f t="array" aca="1" ref="N82" ca="1">IF(L82=0,IF(M82="","",INDIRECT(ADDRESS((H82),3,1,1,"Qtr Report - Quantitative (NEW)"))),IF(RIGHT(M82)=":","","Total"))</f>
        <v>Improvement</v>
      </c>
      <c r="O82" t="str">
        <f t="shared" ca="1" si="8"/>
        <v>Tidy</v>
      </c>
      <c r="P82" t="str" cm="1">
        <f t="array" aca="1" ref="P82" ca="1">IF(H82=10,INDIRECT(ADDRESS((H82-1),(I82+8),1,1,"Qtr Report - Quantitative (NEW)")),P81)</f>
        <v>Q2 
(Oct-Dec)</v>
      </c>
      <c r="Q82" s="96" cm="1">
        <f t="array" aca="1" ref="Q82" ca="1">INDIRECT(ADDRESS(H82,(I82+8),1,1,"Qtr Report - Quantitative (NEW)"))</f>
        <v>0.72599999999999998</v>
      </c>
      <c r="R82" t="str">
        <f t="shared" si="6"/>
        <v>Rate</v>
      </c>
      <c r="S82">
        <f>IF(R82="","",'Qtr Report - Targets'!K90)</f>
        <v>0</v>
      </c>
      <c r="T82">
        <f>IF(S82="","",'Qtr Report - Targets'!O90)</f>
        <v>0</v>
      </c>
      <c r="U82" s="106">
        <f t="shared" si="9"/>
        <v>0</v>
      </c>
      <c r="V82" s="106" t="str">
        <f t="shared" si="10"/>
        <v/>
      </c>
    </row>
    <row r="83" spans="1:22">
      <c r="A83" t="str">
        <f>'Qtr Report - Quantitative (NEW)'!$A$2</f>
        <v>Quarterly Performance Report</v>
      </c>
      <c r="B83">
        <f>Instructions!$H$11</f>
        <v>9</v>
      </c>
      <c r="C83" s="94">
        <f>Instructions!$D$11</f>
        <v>45747</v>
      </c>
      <c r="D83">
        <f>Instructions!$C$3</f>
        <v>1.1000000000000001</v>
      </c>
      <c r="E83" t="str">
        <f>'Qtr Report - Quantitative (NEW)'!$D$3</f>
        <v>Amazing Health Factory Pty Ltd</v>
      </c>
      <c r="F83" t="str">
        <f>'Qtr Report - Quantitative (NEW)'!$D$5</f>
        <v>Low Intensity Mental Health Services</v>
      </c>
      <c r="G83" t="str">
        <f>'Qtr Report - Quantitative (NEW)'!$D$4</f>
        <v>333-2B-3</v>
      </c>
      <c r="H83">
        <f t="shared" si="11"/>
        <v>40</v>
      </c>
      <c r="I83">
        <f t="shared" si="5"/>
        <v>2</v>
      </c>
      <c r="J83" t="str">
        <f>'Qtr Report - Quantitative (NEW)'!$A$7</f>
        <v>Quantitative Information</v>
      </c>
      <c r="K83" t="str" cm="1">
        <f t="array" aca="1" ref="K83" ca="1">INDIRECT(ADDRESS((H83),1,1,1,"Qtr Report - Quantitative (NEW)"))</f>
        <v>Mental Health Programs</v>
      </c>
      <c r="L83" s="104" cm="1">
        <f t="array" aca="1" ref="L83" ca="1">INDIRECT(ADDRESS((H83),2,1,1,"Qtr Report - Quantitative (NEW)"))</f>
        <v>0</v>
      </c>
      <c r="M83" t="str">
        <f t="shared" ca="1" si="7"/>
        <v>Proportion of episodes of care delivered where:</v>
      </c>
      <c r="N83" t="str" cm="1">
        <f t="array" aca="1" ref="N83" ca="1">IF(L83=0,IF(M83="","",INDIRECT(ADDRESS((H83),3,1,1,"Qtr Report - Quantitative (NEW)"))),IF(RIGHT(M83)=":","","Total"))</f>
        <v>No change</v>
      </c>
      <c r="O83" t="str">
        <f t="shared" ca="1" si="8"/>
        <v>Tidy</v>
      </c>
      <c r="P83" t="str" cm="1">
        <f t="array" aca="1" ref="P83" ca="1">IF(H83=10,INDIRECT(ADDRESS((H83-1),(I83+8),1,1,"Qtr Report - Quantitative (NEW)")),P82)</f>
        <v>Q2 
(Oct-Dec)</v>
      </c>
      <c r="Q83" s="96" cm="1">
        <f t="array" aca="1" ref="Q83" ca="1">INDIRECT(ADDRESS(H83,(I83+8),1,1,"Qtr Report - Quantitative (NEW)"))</f>
        <v>0.16200000000000001</v>
      </c>
      <c r="R83" t="str">
        <f t="shared" si="6"/>
        <v>Rate</v>
      </c>
      <c r="S83">
        <f>IF(R83="","",'Qtr Report - Targets'!K91)</f>
        <v>0</v>
      </c>
      <c r="T83">
        <f>IF(S83="","",'Qtr Report - Targets'!O91)</f>
        <v>0</v>
      </c>
      <c r="U83" s="106">
        <f t="shared" si="9"/>
        <v>0</v>
      </c>
      <c r="V83" s="106" t="str">
        <f t="shared" si="10"/>
        <v/>
      </c>
    </row>
    <row r="84" spans="1:22">
      <c r="A84" t="str">
        <f>'Qtr Report - Quantitative (NEW)'!$A$2</f>
        <v>Quarterly Performance Report</v>
      </c>
      <c r="B84">
        <f>Instructions!$H$11</f>
        <v>9</v>
      </c>
      <c r="C84" s="94">
        <f>Instructions!$D$11</f>
        <v>45747</v>
      </c>
      <c r="D84">
        <f>Instructions!$C$3</f>
        <v>1.1000000000000001</v>
      </c>
      <c r="E84" t="str">
        <f>'Qtr Report - Quantitative (NEW)'!$D$3</f>
        <v>Amazing Health Factory Pty Ltd</v>
      </c>
      <c r="F84" t="str">
        <f>'Qtr Report - Quantitative (NEW)'!$D$5</f>
        <v>Low Intensity Mental Health Services</v>
      </c>
      <c r="G84" t="str">
        <f>'Qtr Report - Quantitative (NEW)'!$D$4</f>
        <v>333-2B-3</v>
      </c>
      <c r="H84">
        <f t="shared" si="11"/>
        <v>41</v>
      </c>
      <c r="I84">
        <f t="shared" si="5"/>
        <v>2</v>
      </c>
      <c r="J84" t="str">
        <f>'Qtr Report - Quantitative (NEW)'!$A$7</f>
        <v>Quantitative Information</v>
      </c>
      <c r="K84" t="str" cm="1">
        <f t="array" aca="1" ref="K84" ca="1">INDIRECT(ADDRESS((H84),1,1,1,"Qtr Report - Quantitative (NEW)"))</f>
        <v>Mental Health Programs</v>
      </c>
      <c r="L84" s="104" cm="1">
        <f t="array" aca="1" ref="L84" ca="1">INDIRECT(ADDRESS((H84),2,1,1,"Qtr Report - Quantitative (NEW)"))</f>
        <v>0</v>
      </c>
      <c r="M84" t="str">
        <f t="shared" ca="1" si="7"/>
        <v>Proportion of episodes of care delivered where:</v>
      </c>
      <c r="N84" t="str" cm="1">
        <f t="array" aca="1" ref="N84" ca="1">IF(L84=0,IF(M84="","",INDIRECT(ADDRESS((H84),3,1,1,"Qtr Report - Quantitative (NEW)"))),IF(RIGHT(M84)=":","","Total"))</f>
        <v>Deterioration</v>
      </c>
      <c r="O84" t="str">
        <f t="shared" ca="1" si="8"/>
        <v>Tidy</v>
      </c>
      <c r="P84" t="str" cm="1">
        <f t="array" aca="1" ref="P84" ca="1">IF(H84=10,INDIRECT(ADDRESS((H84-1),(I84+8),1,1,"Qtr Report - Quantitative (NEW)")),P83)</f>
        <v>Q2 
(Oct-Dec)</v>
      </c>
      <c r="Q84" s="96" cm="1">
        <f t="array" aca="1" ref="Q84" ca="1">INDIRECT(ADDRESS(H84,(I84+8),1,1,"Qtr Report - Quantitative (NEW)"))</f>
        <v>0.112</v>
      </c>
      <c r="R84" t="str">
        <f t="shared" si="6"/>
        <v>Rate</v>
      </c>
      <c r="S84">
        <f>IF(R84="","",'Qtr Report - Targets'!K92)</f>
        <v>0</v>
      </c>
      <c r="T84">
        <f>IF(S84="","",'Qtr Report - Targets'!O92)</f>
        <v>0</v>
      </c>
      <c r="U84" s="106">
        <f t="shared" si="9"/>
        <v>0</v>
      </c>
      <c r="V84" s="106" t="str">
        <f t="shared" si="10"/>
        <v/>
      </c>
    </row>
    <row r="85" spans="1:22">
      <c r="A85" t="str">
        <f>'Qtr Report - Quantitative (NEW)'!$A$2</f>
        <v>Quarterly Performance Report</v>
      </c>
      <c r="B85">
        <f>Instructions!$H$11</f>
        <v>9</v>
      </c>
      <c r="C85" s="94">
        <f>Instructions!$D$11</f>
        <v>45747</v>
      </c>
      <c r="D85">
        <f>Instructions!$C$3</f>
        <v>1.1000000000000001</v>
      </c>
      <c r="E85" t="str">
        <f>'Qtr Report - Quantitative (NEW)'!$D$3</f>
        <v>Amazing Health Factory Pty Ltd</v>
      </c>
      <c r="F85" t="str">
        <f>'Qtr Report - Quantitative (NEW)'!$D$5</f>
        <v>Low Intensity Mental Health Services</v>
      </c>
      <c r="G85" t="str">
        <f>'Qtr Report - Quantitative (NEW)'!$D$4</f>
        <v>333-2B-3</v>
      </c>
      <c r="H85">
        <f t="shared" si="11"/>
        <v>42</v>
      </c>
      <c r="I85">
        <f t="shared" si="5"/>
        <v>2</v>
      </c>
      <c r="J85" t="str">
        <f>'Qtr Report - Quantitative (NEW)'!$A$7</f>
        <v>Quantitative Information</v>
      </c>
      <c r="K85" cm="1">
        <f t="array" aca="1" ref="K85" ca="1">INDIRECT(ADDRESS((H85),1,1,1,"Qtr Report - Quantitative (NEW)"))</f>
        <v>0</v>
      </c>
      <c r="L85" s="104" cm="1">
        <f t="array" aca="1" ref="L85" ca="1">INDIRECT(ADDRESS((H85),2,1,1,"Qtr Report - Quantitative (NEW)"))</f>
        <v>0</v>
      </c>
      <c r="M85" t="str">
        <f t="shared" ca="1" si="7"/>
        <v/>
      </c>
      <c r="N85" t="str" cm="1">
        <f t="array" aca="1" ref="N85" ca="1">IF(L85=0,IF(M85="","",INDIRECT(ADDRESS((H85),3,1,1,"Qtr Report - Quantitative (NEW)"))),IF(RIGHT(M85)=":","","Total"))</f>
        <v/>
      </c>
      <c r="O85" t="str">
        <f t="shared" ca="1" si="8"/>
        <v>Messy</v>
      </c>
      <c r="P85" t="str" cm="1">
        <f t="array" aca="1" ref="P85" ca="1">IF(H85=10,INDIRECT(ADDRESS((H85-1),(I85+8),1,1,"Qtr Report - Quantitative (NEW)")),P84)</f>
        <v>Q2 
(Oct-Dec)</v>
      </c>
      <c r="Q85" s="96" cm="1">
        <f t="array" aca="1" ref="Q85" ca="1">INDIRECT(ADDRESS(H85,(I85+8),1,1,"Qtr Report - Quantitative (NEW)"))</f>
        <v>0</v>
      </c>
      <c r="R85" t="str">
        <f t="shared" si="6"/>
        <v/>
      </c>
      <c r="S85" t="str">
        <f>IF(R85="","",'Qtr Report - Targets'!K93)</f>
        <v/>
      </c>
      <c r="T85" t="str">
        <f>IF(S85="","",'Qtr Report - Targets'!O93)</f>
        <v/>
      </c>
      <c r="U85" s="106" t="str">
        <f t="shared" si="9"/>
        <v/>
      </c>
      <c r="V85" s="106" t="str">
        <f t="shared" si="10"/>
        <v/>
      </c>
    </row>
    <row r="86" spans="1:22">
      <c r="A86" t="str">
        <f>'Qtr Report - Quantitative (NEW)'!$A$2</f>
        <v>Quarterly Performance Report</v>
      </c>
      <c r="B86">
        <f>Instructions!$H$11</f>
        <v>9</v>
      </c>
      <c r="C86" s="94">
        <f>Instructions!$D$11</f>
        <v>45747</v>
      </c>
      <c r="D86">
        <f>Instructions!$C$3</f>
        <v>1.1000000000000001</v>
      </c>
      <c r="E86" t="str">
        <f>'Qtr Report - Quantitative (NEW)'!$D$3</f>
        <v>Amazing Health Factory Pty Ltd</v>
      </c>
      <c r="F86" t="str">
        <f>'Qtr Report - Quantitative (NEW)'!$D$5</f>
        <v>Low Intensity Mental Health Services</v>
      </c>
      <c r="G86" t="str">
        <f>'Qtr Report - Quantitative (NEW)'!$D$4</f>
        <v>333-2B-3</v>
      </c>
      <c r="H86">
        <f t="shared" si="11"/>
        <v>43</v>
      </c>
      <c r="I86">
        <f t="shared" si="5"/>
        <v>2</v>
      </c>
      <c r="J86" t="str">
        <f>'Qtr Report - Quantitative (NEW)'!$A$7</f>
        <v>Quantitative Information</v>
      </c>
      <c r="K86" t="str" cm="1">
        <f t="array" aca="1" ref="K86" ca="1">INDIRECT(ADDRESS((H86),1,1,1,"Qtr Report - Quantitative (NEW)"))</f>
        <v>Specialty Performance Measures - CPSP</v>
      </c>
      <c r="L86" s="104" t="str" cm="1">
        <f t="array" aca="1" ref="L86" ca="1">INDIRECT(ADDRESS((H86),2,1,1,"Qtr Report - Quantitative (NEW)"))</f>
        <v>Number of clients supported to test eligibility for the NDIS (for period)</v>
      </c>
      <c r="M86" t="str">
        <f t="shared" ca="1" si="7"/>
        <v>Number of clients supported to test eligibility for the NDIS (for period)</v>
      </c>
      <c r="N86" t="str" cm="1">
        <f t="array" aca="1" ref="N86" ca="1">IF(L86=0,IF(M86="","",INDIRECT(ADDRESS((H86),3,1,1,"Qtr Report - Quantitative (NEW)"))),IF(RIGHT(M86)=":","","Total"))</f>
        <v>Total</v>
      </c>
      <c r="O86" t="str">
        <f t="shared" ca="1" si="8"/>
        <v>Tidy</v>
      </c>
      <c r="P86" t="str" cm="1">
        <f t="array" aca="1" ref="P86" ca="1">IF(H86=10,INDIRECT(ADDRESS((H86-1),(I86+8),1,1,"Qtr Report - Quantitative (NEW)")),P85)</f>
        <v>Q2 
(Oct-Dec)</v>
      </c>
      <c r="Q86" s="96" cm="1">
        <f t="array" aca="1" ref="Q86" ca="1">INDIRECT(ADDRESS(H86,(I86+8),1,1,"Qtr Report - Quantitative (NEW)"))</f>
        <v>4</v>
      </c>
      <c r="R86" t="str">
        <f t="shared" si="6"/>
        <v>Snapshot</v>
      </c>
      <c r="S86">
        <f>IF(R86="","",'Qtr Report - Targets'!K94)</f>
        <v>0</v>
      </c>
      <c r="T86">
        <f>IF(S86="","",'Qtr Report - Targets'!O94)</f>
        <v>0</v>
      </c>
      <c r="U86" s="106">
        <f t="shared" si="9"/>
        <v>0</v>
      </c>
      <c r="V86" s="106" t="str">
        <f t="shared" si="10"/>
        <v/>
      </c>
    </row>
    <row r="87" spans="1:22">
      <c r="A87" t="str">
        <f>'Qtr Report - Quantitative (NEW)'!$A$2</f>
        <v>Quarterly Performance Report</v>
      </c>
      <c r="B87">
        <f>Instructions!$H$11</f>
        <v>9</v>
      </c>
      <c r="C87" s="94">
        <f>Instructions!$D$11</f>
        <v>45747</v>
      </c>
      <c r="D87">
        <f>Instructions!$C$3</f>
        <v>1.1000000000000001</v>
      </c>
      <c r="E87" t="str">
        <f>'Qtr Report - Quantitative (NEW)'!$D$3</f>
        <v>Amazing Health Factory Pty Ltd</v>
      </c>
      <c r="F87" t="str">
        <f>'Qtr Report - Quantitative (NEW)'!$D$5</f>
        <v>Low Intensity Mental Health Services</v>
      </c>
      <c r="G87" t="str">
        <f>'Qtr Report - Quantitative (NEW)'!$D$4</f>
        <v>333-2B-3</v>
      </c>
      <c r="H87">
        <f t="shared" si="11"/>
        <v>44</v>
      </c>
      <c r="I87">
        <f t="shared" si="5"/>
        <v>2</v>
      </c>
      <c r="J87" t="str">
        <f>'Qtr Report - Quantitative (NEW)'!$A$7</f>
        <v>Quantitative Information</v>
      </c>
      <c r="K87" t="str" cm="1">
        <f t="array" aca="1" ref="K87" ca="1">INDIRECT(ADDRESS((H87),1,1,1,"Qtr Report - Quantitative (NEW)"))</f>
        <v>Specialty Performance Measures - CPSP</v>
      </c>
      <c r="L87" s="104" t="str" cm="1">
        <f t="array" aca="1" ref="L87" ca="1">INDIRECT(ADDRESS((H87),2,1,1,"Qtr Report - Quantitative (NEW)"))</f>
        <v>Number of clients supported to re-test eligibility for the NDIS (for period)</v>
      </c>
      <c r="M87" t="str">
        <f t="shared" ca="1" si="7"/>
        <v>Number of clients supported to re-test eligibility for the NDIS (for period)</v>
      </c>
      <c r="N87" t="str" cm="1">
        <f t="array" aca="1" ref="N87" ca="1">IF(L87=0,IF(M87="","",INDIRECT(ADDRESS((H87),3,1,1,"Qtr Report - Quantitative (NEW)"))),IF(RIGHT(M87)=":","","Total"))</f>
        <v>Total</v>
      </c>
      <c r="O87" t="str">
        <f t="shared" ca="1" si="8"/>
        <v>Tidy</v>
      </c>
      <c r="P87" t="str" cm="1">
        <f t="array" aca="1" ref="P87" ca="1">IF(H87=10,INDIRECT(ADDRESS((H87-1),(I87+8),1,1,"Qtr Report - Quantitative (NEW)")),P86)</f>
        <v>Q2 
(Oct-Dec)</v>
      </c>
      <c r="Q87" s="96" cm="1">
        <f t="array" aca="1" ref="Q87" ca="1">INDIRECT(ADDRESS(H87,(I87+8),1,1,"Qtr Report - Quantitative (NEW)"))</f>
        <v>5</v>
      </c>
      <c r="R87" t="str">
        <f t="shared" si="6"/>
        <v>Snapshot</v>
      </c>
      <c r="S87">
        <f>IF(R87="","",'Qtr Report - Targets'!K95)</f>
        <v>0</v>
      </c>
      <c r="T87">
        <f>IF(S87="","",'Qtr Report - Targets'!O95)</f>
        <v>0</v>
      </c>
      <c r="U87" s="106">
        <f t="shared" si="9"/>
        <v>0</v>
      </c>
      <c r="V87" s="106" t="str">
        <f t="shared" si="10"/>
        <v/>
      </c>
    </row>
    <row r="88" spans="1:22">
      <c r="A88" t="str">
        <f>'Qtr Report - Quantitative (NEW)'!$A$2</f>
        <v>Quarterly Performance Report</v>
      </c>
      <c r="B88">
        <f>Instructions!$H$11</f>
        <v>9</v>
      </c>
      <c r="C88" s="94">
        <f>Instructions!$D$11</f>
        <v>45747</v>
      </c>
      <c r="D88">
        <f>Instructions!$C$3</f>
        <v>1.1000000000000001</v>
      </c>
      <c r="E88" t="str">
        <f>'Qtr Report - Quantitative (NEW)'!$D$3</f>
        <v>Amazing Health Factory Pty Ltd</v>
      </c>
      <c r="F88" t="str">
        <f>'Qtr Report - Quantitative (NEW)'!$D$5</f>
        <v>Low Intensity Mental Health Services</v>
      </c>
      <c r="G88" t="str">
        <f>'Qtr Report - Quantitative (NEW)'!$D$4</f>
        <v>333-2B-3</v>
      </c>
      <c r="H88">
        <f t="shared" si="11"/>
        <v>45</v>
      </c>
      <c r="I88">
        <f t="shared" si="5"/>
        <v>2</v>
      </c>
      <c r="J88" t="str">
        <f>'Qtr Report - Quantitative (NEW)'!$A$7</f>
        <v>Quantitative Information</v>
      </c>
      <c r="K88" t="str" cm="1">
        <f t="array" aca="1" ref="K88" ca="1">INDIRECT(ADDRESS((H88),1,1,1,"Qtr Report - Quantitative (NEW)"))</f>
        <v>Specialty Performance Measures - CPSP</v>
      </c>
      <c r="L88" s="104" t="str" cm="1">
        <f t="array" aca="1" ref="L88" ca="1">INDIRECT(ADDRESS((H88),2,1,1,"Qtr Report - Quantitative (NEW)"))</f>
        <v>Number of clients found eligible for NDIS who were supported to transition to NDIS-funded psychosocial supports (for period)</v>
      </c>
      <c r="M88" t="str">
        <f t="shared" ca="1" si="7"/>
        <v>Number of clients found eligible for NDIS who were supported to transition to NDIS-funded psychosocial supports (for period)</v>
      </c>
      <c r="N88" t="str" cm="1">
        <f t="array" aca="1" ref="N88" ca="1">IF(L88=0,IF(M88="","",INDIRECT(ADDRESS((H88),3,1,1,"Qtr Report - Quantitative (NEW)"))),IF(RIGHT(M88)=":","","Total"))</f>
        <v>Total</v>
      </c>
      <c r="O88" t="str">
        <f t="shared" ca="1" si="8"/>
        <v>Tidy</v>
      </c>
      <c r="P88" t="str" cm="1">
        <f t="array" aca="1" ref="P88" ca="1">IF(H88=10,INDIRECT(ADDRESS((H88-1),(I88+8),1,1,"Qtr Report - Quantitative (NEW)")),P87)</f>
        <v>Q2 
(Oct-Dec)</v>
      </c>
      <c r="Q88" s="96" cm="1">
        <f t="array" aca="1" ref="Q88" ca="1">INDIRECT(ADDRESS(H88,(I88+8),1,1,"Qtr Report - Quantitative (NEW)"))</f>
        <v>4</v>
      </c>
      <c r="R88" t="str">
        <f t="shared" si="6"/>
        <v>Snapshot</v>
      </c>
      <c r="S88">
        <f>IF(R88="","",'Qtr Report - Targets'!K96)</f>
        <v>0</v>
      </c>
      <c r="T88">
        <f>IF(S88="","",'Qtr Report - Targets'!O96)</f>
        <v>0</v>
      </c>
      <c r="U88" s="106">
        <f t="shared" si="9"/>
        <v>0</v>
      </c>
      <c r="V88" s="106" t="str">
        <f t="shared" si="10"/>
        <v/>
      </c>
    </row>
    <row r="89" spans="1:22">
      <c r="A89" t="str">
        <f>'Qtr Report - Quantitative (NEW)'!$A$2</f>
        <v>Quarterly Performance Report</v>
      </c>
      <c r="B89">
        <f>Instructions!$H$11</f>
        <v>9</v>
      </c>
      <c r="C89" s="94">
        <f>Instructions!$D$11</f>
        <v>45747</v>
      </c>
      <c r="D89">
        <f>Instructions!$C$3</f>
        <v>1.1000000000000001</v>
      </c>
      <c r="E89" t="str">
        <f>'Qtr Report - Quantitative (NEW)'!$D$3</f>
        <v>Amazing Health Factory Pty Ltd</v>
      </c>
      <c r="F89" t="str">
        <f>'Qtr Report - Quantitative (NEW)'!$D$5</f>
        <v>Low Intensity Mental Health Services</v>
      </c>
      <c r="G89" t="str">
        <f>'Qtr Report - Quantitative (NEW)'!$D$4</f>
        <v>333-2B-3</v>
      </c>
      <c r="H89">
        <f t="shared" si="11"/>
        <v>46</v>
      </c>
      <c r="I89">
        <f t="shared" si="5"/>
        <v>2</v>
      </c>
      <c r="J89" t="str">
        <f>'Qtr Report - Quantitative (NEW)'!$A$7</f>
        <v>Quantitative Information</v>
      </c>
      <c r="K89" t="str" cm="1">
        <f t="array" aca="1" ref="K89" ca="1">INDIRECT(ADDRESS((H89),1,1,1,"Qtr Report - Quantitative (NEW)"))</f>
        <v>Specialty Performance Measures - CPSP</v>
      </c>
      <c r="L89" s="104" t="str" cm="1">
        <f t="array" aca="1" ref="L89" ca="1">INDIRECT(ADDRESS((H89),2,1,1,"Qtr Report - Quantitative (NEW)"))</f>
        <v>Number of unique clients (including family members or carers) supported by service navigation activities (for period)</v>
      </c>
      <c r="M89" t="str">
        <f t="shared" ca="1" si="7"/>
        <v>Number of unique clients (including family members or carers) supported by service navigation activities (for period)</v>
      </c>
      <c r="N89" t="str" cm="1">
        <f t="array" aca="1" ref="N89" ca="1">IF(L89=0,IF(M89="","",INDIRECT(ADDRESS((H89),3,1,1,"Qtr Report - Quantitative (NEW)"))),IF(RIGHT(M89)=":","","Total"))</f>
        <v>Total</v>
      </c>
      <c r="O89" t="str">
        <f t="shared" ca="1" si="8"/>
        <v>Tidy</v>
      </c>
      <c r="P89" t="str" cm="1">
        <f t="array" aca="1" ref="P89" ca="1">IF(H89=10,INDIRECT(ADDRESS((H89-1),(I89+8),1,1,"Qtr Report - Quantitative (NEW)")),P88)</f>
        <v>Q2 
(Oct-Dec)</v>
      </c>
      <c r="Q89" s="96" cm="1">
        <f t="array" aca="1" ref="Q89" ca="1">INDIRECT(ADDRESS(H89,(I89+8),1,1,"Qtr Report - Quantitative (NEW)"))</f>
        <v>1</v>
      </c>
      <c r="R89" t="str">
        <f t="shared" si="6"/>
        <v>Snapshot</v>
      </c>
      <c r="S89">
        <f>IF(R89="","",'Qtr Report - Targets'!K97)</f>
        <v>0</v>
      </c>
      <c r="T89">
        <f>IF(S89="","",'Qtr Report - Targets'!O97)</f>
        <v>0</v>
      </c>
      <c r="U89" s="106">
        <f t="shared" si="9"/>
        <v>0</v>
      </c>
      <c r="V89" s="106" t="str">
        <f t="shared" si="10"/>
        <v/>
      </c>
    </row>
    <row r="90" spans="1:22">
      <c r="A90" t="str">
        <f>'Qtr Report - Quantitative (NEW)'!$A$2</f>
        <v>Quarterly Performance Report</v>
      </c>
      <c r="B90">
        <f>Instructions!$H$11</f>
        <v>9</v>
      </c>
      <c r="C90" s="94">
        <f>Instructions!$D$11</f>
        <v>45747</v>
      </c>
      <c r="D90">
        <f>Instructions!$C$3</f>
        <v>1.1000000000000001</v>
      </c>
      <c r="E90" t="str">
        <f>'Qtr Report - Quantitative (NEW)'!$D$3</f>
        <v>Amazing Health Factory Pty Ltd</v>
      </c>
      <c r="F90" t="str">
        <f>'Qtr Report - Quantitative (NEW)'!$D$5</f>
        <v>Low Intensity Mental Health Services</v>
      </c>
      <c r="G90" t="str">
        <f>'Qtr Report - Quantitative (NEW)'!$D$4</f>
        <v>333-2B-3</v>
      </c>
      <c r="H90">
        <f t="shared" si="11"/>
        <v>47</v>
      </c>
      <c r="I90">
        <f t="shared" si="5"/>
        <v>2</v>
      </c>
      <c r="J90" t="str">
        <f>'Qtr Report - Quantitative (NEW)'!$A$7</f>
        <v>Quantitative Information</v>
      </c>
      <c r="K90" t="str" cm="1">
        <f t="array" aca="1" ref="K90" ca="1">INDIRECT(ADDRESS((H90),1,1,1,"Qtr Report - Quantitative (NEW)"))</f>
        <v>Specialty Performance Measures - CPSP</v>
      </c>
      <c r="L90" s="104" t="str" cm="1">
        <f t="array" aca="1" ref="L90" ca="1">INDIRECT(ADDRESS((H90),2,1,1,"Qtr Report - Quantitative (NEW)"))</f>
        <v>Number of CPSP clients who received an onward referral (for period)</v>
      </c>
      <c r="M90" t="str">
        <f t="shared" ca="1" si="7"/>
        <v>Number of CPSP clients who received an onward referral (for period)</v>
      </c>
      <c r="N90" t="str" cm="1">
        <f t="array" aca="1" ref="N90" ca="1">IF(L90=0,IF(M90="","",INDIRECT(ADDRESS((H90),3,1,1,"Qtr Report - Quantitative (NEW)"))),IF(RIGHT(M90)=":","","Total"))</f>
        <v>Total</v>
      </c>
      <c r="O90" t="str">
        <f t="shared" ca="1" si="8"/>
        <v>Tidy</v>
      </c>
      <c r="P90" t="str" cm="1">
        <f t="array" aca="1" ref="P90" ca="1">IF(H90=10,INDIRECT(ADDRESS((H90-1),(I90+8),1,1,"Qtr Report - Quantitative (NEW)")),P89)</f>
        <v>Q2 
(Oct-Dec)</v>
      </c>
      <c r="Q90" s="96" cm="1">
        <f t="array" aca="1" ref="Q90" ca="1">INDIRECT(ADDRESS(H90,(I90+8),1,1,"Qtr Report - Quantitative (NEW)"))</f>
        <v>0</v>
      </c>
      <c r="R90" t="str">
        <f t="shared" si="6"/>
        <v>Snapshot</v>
      </c>
      <c r="S90">
        <f>IF(R90="","",'Qtr Report - Targets'!K98)</f>
        <v>0</v>
      </c>
      <c r="T90">
        <f>IF(S90="","",'Qtr Report - Targets'!O98)</f>
        <v>0</v>
      </c>
      <c r="U90" s="106">
        <f t="shared" si="9"/>
        <v>0</v>
      </c>
      <c r="V90" s="106" t="str">
        <f t="shared" si="10"/>
        <v/>
      </c>
    </row>
    <row r="91" spans="1:22">
      <c r="A91" t="str">
        <f>'Qtr Report - Quantitative (NEW)'!$A$2</f>
        <v>Quarterly Performance Report</v>
      </c>
      <c r="B91">
        <f>Instructions!$H$11</f>
        <v>9</v>
      </c>
      <c r="C91" s="94">
        <f>Instructions!$D$11</f>
        <v>45747</v>
      </c>
      <c r="D91">
        <f>Instructions!$C$3</f>
        <v>1.1000000000000001</v>
      </c>
      <c r="E91" t="str">
        <f>'Qtr Report - Quantitative (NEW)'!$D$3</f>
        <v>Amazing Health Factory Pty Ltd</v>
      </c>
      <c r="F91" t="str">
        <f>'Qtr Report - Quantitative (NEW)'!$D$5</f>
        <v>Low Intensity Mental Health Services</v>
      </c>
      <c r="G91" t="str">
        <f>'Qtr Report - Quantitative (NEW)'!$D$4</f>
        <v>333-2B-3</v>
      </c>
      <c r="H91">
        <f t="shared" si="11"/>
        <v>48</v>
      </c>
      <c r="I91">
        <f t="shared" si="5"/>
        <v>2</v>
      </c>
      <c r="J91" t="str">
        <f>'Qtr Report - Quantitative (NEW)'!$A$7</f>
        <v>Quantitative Information</v>
      </c>
      <c r="K91" t="str" cm="1">
        <f t="array" aca="1" ref="K91" ca="1">INDIRECT(ADDRESS((H91),1,1,1,"Qtr Report - Quantitative (NEW)"))</f>
        <v>Specialty Performance Measures - CPSP</v>
      </c>
      <c r="L91" s="104" t="str" cm="1">
        <f t="array" aca="1" ref="L91" ca="1">INDIRECT(ADDRESS((H91),2,1,1,"Qtr Report - Quantitative (NEW)"))</f>
        <v>Number of CPSP clients who received service navigation, who also received support in relation to housing matters (for period)</v>
      </c>
      <c r="M91" t="str">
        <f t="shared" ca="1" si="7"/>
        <v>Number of CPSP clients who received service navigation, who also received support in relation to housing matters (for period)</v>
      </c>
      <c r="N91" t="str" cm="1">
        <f t="array" aca="1" ref="N91" ca="1">IF(L91=0,IF(M91="","",INDIRECT(ADDRESS((H91),3,1,1,"Qtr Report - Quantitative (NEW)"))),IF(RIGHT(M91)=":","","Total"))</f>
        <v>Total</v>
      </c>
      <c r="O91" t="str">
        <f t="shared" ca="1" si="8"/>
        <v>Tidy</v>
      </c>
      <c r="P91" t="str" cm="1">
        <f t="array" aca="1" ref="P91" ca="1">IF(H91=10,INDIRECT(ADDRESS((H91-1),(I91+8),1,1,"Qtr Report - Quantitative (NEW)")),P90)</f>
        <v>Q2 
(Oct-Dec)</v>
      </c>
      <c r="Q91" s="96" cm="1">
        <f t="array" aca="1" ref="Q91" ca="1">INDIRECT(ADDRESS(H91,(I91+8),1,1,"Qtr Report - Quantitative (NEW)"))</f>
        <v>1</v>
      </c>
      <c r="R91" t="str">
        <f t="shared" si="6"/>
        <v>Snapshot</v>
      </c>
      <c r="S91">
        <f>IF(R91="","",'Qtr Report - Targets'!K99)</f>
        <v>0</v>
      </c>
      <c r="T91">
        <f>IF(S91="","",'Qtr Report - Targets'!O99)</f>
        <v>0</v>
      </c>
      <c r="U91" s="106">
        <f t="shared" si="9"/>
        <v>0</v>
      </c>
      <c r="V91" s="106" t="str">
        <f t="shared" si="10"/>
        <v/>
      </c>
    </row>
    <row r="92" spans="1:22">
      <c r="A92" t="str">
        <f>'Qtr Report - Quantitative (NEW)'!$A$2</f>
        <v>Quarterly Performance Report</v>
      </c>
      <c r="B92">
        <f>Instructions!$H$11</f>
        <v>9</v>
      </c>
      <c r="C92" s="94">
        <f>Instructions!$D$11</f>
        <v>45747</v>
      </c>
      <c r="D92">
        <f>Instructions!$C$3</f>
        <v>1.1000000000000001</v>
      </c>
      <c r="E92" t="str">
        <f>'Qtr Report - Quantitative (NEW)'!$D$3</f>
        <v>Amazing Health Factory Pty Ltd</v>
      </c>
      <c r="F92" t="str">
        <f>'Qtr Report - Quantitative (NEW)'!$D$5</f>
        <v>Low Intensity Mental Health Services</v>
      </c>
      <c r="G92" t="str">
        <f>'Qtr Report - Quantitative (NEW)'!$D$4</f>
        <v>333-2B-3</v>
      </c>
      <c r="H92">
        <f t="shared" si="11"/>
        <v>49</v>
      </c>
      <c r="I92">
        <f t="shared" si="5"/>
        <v>2</v>
      </c>
      <c r="J92" t="str">
        <f>'Qtr Report - Quantitative (NEW)'!$A$7</f>
        <v>Quantitative Information</v>
      </c>
      <c r="K92" t="str" cm="1">
        <f t="array" aca="1" ref="K92" ca="1">INDIRECT(ADDRESS((H92),1,1,1,"Qtr Report - Quantitative (NEW)"))</f>
        <v>Specialty Performance Measures - CPSP</v>
      </c>
      <c r="L92" s="104" t="str" cm="1">
        <f t="array" aca="1" ref="L92" ca="1">INDIRECT(ADDRESS((H92),2,1,1,"Qtr Report - Quantitative (NEW)"))</f>
        <v>Number of clients who undertook a capacity and strengths-based assessment to determine support and recovery needs (for period)</v>
      </c>
      <c r="M92" t="str">
        <f t="shared" ca="1" si="7"/>
        <v>Number of clients who undertook a capacity and strengths-based assessment to determine support and recovery needs (for period)</v>
      </c>
      <c r="N92" t="str" cm="1">
        <f t="array" aca="1" ref="N92" ca="1">IF(L92=0,IF(M92="","",INDIRECT(ADDRESS((H92),3,1,1,"Qtr Report - Quantitative (NEW)"))),IF(RIGHT(M92)=":","","Total"))</f>
        <v>Total</v>
      </c>
      <c r="O92" t="str">
        <f t="shared" ca="1" si="8"/>
        <v>Tidy</v>
      </c>
      <c r="P92" t="str" cm="1">
        <f t="array" aca="1" ref="P92" ca="1">IF(H92=10,INDIRECT(ADDRESS((H92-1),(I92+8),1,1,"Qtr Report - Quantitative (NEW)")),P91)</f>
        <v>Q2 
(Oct-Dec)</v>
      </c>
      <c r="Q92" s="96" cm="1">
        <f t="array" aca="1" ref="Q92" ca="1">INDIRECT(ADDRESS(H92,(I92+8),1,1,"Qtr Report - Quantitative (NEW)"))</f>
        <v>20</v>
      </c>
      <c r="R92" t="str">
        <f t="shared" si="6"/>
        <v>Snapshot</v>
      </c>
      <c r="S92">
        <f>IF(R92="","",'Qtr Report - Targets'!K100)</f>
        <v>0</v>
      </c>
      <c r="T92">
        <f>IF(S92="","",'Qtr Report - Targets'!O100)</f>
        <v>0</v>
      </c>
      <c r="U92" s="106">
        <f t="shared" si="9"/>
        <v>0</v>
      </c>
      <c r="V92" s="106" t="str">
        <f t="shared" si="10"/>
        <v/>
      </c>
    </row>
    <row r="93" spans="1:22">
      <c r="A93" t="str">
        <f>'Qtr Report - Quantitative (NEW)'!$A$2</f>
        <v>Quarterly Performance Report</v>
      </c>
      <c r="B93">
        <f>Instructions!$H$11</f>
        <v>9</v>
      </c>
      <c r="C93" s="94">
        <f>Instructions!$D$11</f>
        <v>45747</v>
      </c>
      <c r="D93">
        <f>Instructions!$C$3</f>
        <v>1.1000000000000001</v>
      </c>
      <c r="E93" t="str">
        <f>'Qtr Report - Quantitative (NEW)'!$D$3</f>
        <v>Amazing Health Factory Pty Ltd</v>
      </c>
      <c r="F93" t="str">
        <f>'Qtr Report - Quantitative (NEW)'!$D$5</f>
        <v>Low Intensity Mental Health Services</v>
      </c>
      <c r="G93" t="str">
        <f>'Qtr Report - Quantitative (NEW)'!$D$4</f>
        <v>333-2B-3</v>
      </c>
      <c r="H93">
        <f t="shared" si="11"/>
        <v>50</v>
      </c>
      <c r="I93">
        <f t="shared" si="5"/>
        <v>2</v>
      </c>
      <c r="J93" t="str">
        <f>'Qtr Report - Quantitative (NEW)'!$A$7</f>
        <v>Quantitative Information</v>
      </c>
      <c r="K93" cm="1">
        <f t="array" aca="1" ref="K93" ca="1">INDIRECT(ADDRESS((H93),1,1,1,"Qtr Report - Quantitative (NEW)"))</f>
        <v>0</v>
      </c>
      <c r="L93" s="104" cm="1">
        <f t="array" aca="1" ref="L93" ca="1">INDIRECT(ADDRESS((H93),2,1,1,"Qtr Report - Quantitative (NEW)"))</f>
        <v>0</v>
      </c>
      <c r="M93" t="str">
        <f t="shared" ca="1" si="7"/>
        <v/>
      </c>
      <c r="N93" t="str" cm="1">
        <f t="array" aca="1" ref="N93" ca="1">IF(L93=0,IF(M93="","",INDIRECT(ADDRESS((H93),3,1,1,"Qtr Report - Quantitative (NEW)"))),IF(RIGHT(M93)=":","","Total"))</f>
        <v/>
      </c>
      <c r="O93" t="str">
        <f t="shared" ca="1" si="8"/>
        <v>Messy</v>
      </c>
      <c r="P93" t="str" cm="1">
        <f t="array" aca="1" ref="P93" ca="1">IF(H93=10,INDIRECT(ADDRESS((H93-1),(I93+8),1,1,"Qtr Report - Quantitative (NEW)")),P92)</f>
        <v>Q2 
(Oct-Dec)</v>
      </c>
      <c r="Q93" s="96" cm="1">
        <f t="array" aca="1" ref="Q93" ca="1">INDIRECT(ADDRESS(H93,(I93+8),1,1,"Qtr Report - Quantitative (NEW)"))</f>
        <v>0</v>
      </c>
      <c r="R93" t="str">
        <f t="shared" si="6"/>
        <v/>
      </c>
      <c r="S93" t="str">
        <f>IF(R93="","",'Qtr Report - Targets'!K101)</f>
        <v/>
      </c>
      <c r="T93" t="str">
        <f>IF(S93="","",'Qtr Report - Targets'!O101)</f>
        <v/>
      </c>
      <c r="U93" s="106" t="str">
        <f t="shared" si="9"/>
        <v/>
      </c>
      <c r="V93" s="106" t="str">
        <f t="shared" si="10"/>
        <v/>
      </c>
    </row>
    <row r="94" spans="1:22">
      <c r="A94" t="str">
        <f>'Qtr Report - Quantitative (NEW)'!$A$2</f>
        <v>Quarterly Performance Report</v>
      </c>
      <c r="B94">
        <f>Instructions!$H$11</f>
        <v>9</v>
      </c>
      <c r="C94" s="94">
        <f>Instructions!$D$11</f>
        <v>45747</v>
      </c>
      <c r="D94">
        <f>Instructions!$C$3</f>
        <v>1.1000000000000001</v>
      </c>
      <c r="E94" t="str">
        <f>'Qtr Report - Quantitative (NEW)'!$D$3</f>
        <v>Amazing Health Factory Pty Ltd</v>
      </c>
      <c r="F94" t="str">
        <f>'Qtr Report - Quantitative (NEW)'!$D$5</f>
        <v>Low Intensity Mental Health Services</v>
      </c>
      <c r="G94" t="str">
        <f>'Qtr Report - Quantitative (NEW)'!$D$4</f>
        <v>333-2B-3</v>
      </c>
      <c r="H94">
        <f t="shared" si="11"/>
        <v>51</v>
      </c>
      <c r="I94">
        <f t="shared" si="5"/>
        <v>2</v>
      </c>
      <c r="J94" t="str">
        <f>'Qtr Report - Quantitative (NEW)'!$A$7</f>
        <v>Quantitative Information</v>
      </c>
      <c r="K94" t="str" cm="1">
        <f t="array" aca="1" ref="K94" ca="1">INDIRECT(ADDRESS((H94),1,1,1,"Qtr Report - Quantitative (NEW)"))</f>
        <v>Specialty Performance Measures - Priority Populations</v>
      </c>
      <c r="L94" s="104" t="str" cm="1">
        <f t="array" aca="1" ref="L94" ca="1">INDIRECT(ADDRESS((H94),2,1,1,"Qtr Report - Quantitative (NEW)"))</f>
        <v>Number of clinically concluded episodes of care at the end of period</v>
      </c>
      <c r="M94" t="str">
        <f t="shared" ca="1" si="7"/>
        <v>Number of clinically concluded episodes of care at the end of period</v>
      </c>
      <c r="N94" t="str" cm="1">
        <f t="array" aca="1" ref="N94" ca="1">IF(L94=0,IF(M94="","",INDIRECT(ADDRESS((H94),3,1,1,"Qtr Report - Quantitative (NEW)"))),IF(RIGHT(M94)=":","","Total"))</f>
        <v>Total</v>
      </c>
      <c r="O94" t="str">
        <f t="shared" ca="1" si="8"/>
        <v>Tidy</v>
      </c>
      <c r="P94" t="str" cm="1">
        <f t="array" aca="1" ref="P94" ca="1">IF(H94=10,INDIRECT(ADDRESS((H94-1),(I94+8),1,1,"Qtr Report - Quantitative (NEW)")),P93)</f>
        <v>Q2 
(Oct-Dec)</v>
      </c>
      <c r="Q94" s="96" cm="1">
        <f t="array" aca="1" ref="Q94" ca="1">INDIRECT(ADDRESS(H94,(I94+8),1,1,"Qtr Report - Quantitative (NEW)"))</f>
        <v>0</v>
      </c>
      <c r="R94" t="str">
        <f t="shared" si="6"/>
        <v/>
      </c>
      <c r="S94" t="str">
        <f>IF(R94="","",'Qtr Report - Targets'!K102)</f>
        <v/>
      </c>
      <c r="T94" t="str">
        <f>IF(S94="","",'Qtr Report - Targets'!O102)</f>
        <v/>
      </c>
      <c r="U94" s="106" t="str">
        <f t="shared" si="9"/>
        <v/>
      </c>
      <c r="V94" s="106" t="str">
        <f t="shared" si="10"/>
        <v/>
      </c>
    </row>
    <row r="95" spans="1:22">
      <c r="A95" t="str">
        <f>'Qtr Report - Quantitative (NEW)'!$A$2</f>
        <v>Quarterly Performance Report</v>
      </c>
      <c r="B95">
        <f>Instructions!$H$11</f>
        <v>9</v>
      </c>
      <c r="C95" s="94">
        <f>Instructions!$D$11</f>
        <v>45747</v>
      </c>
      <c r="D95">
        <f>Instructions!$C$3</f>
        <v>1.1000000000000001</v>
      </c>
      <c r="E95" t="str">
        <f>'Qtr Report - Quantitative (NEW)'!$D$3</f>
        <v>Amazing Health Factory Pty Ltd</v>
      </c>
      <c r="F95" t="str">
        <f>'Qtr Report - Quantitative (NEW)'!$D$5</f>
        <v>Low Intensity Mental Health Services</v>
      </c>
      <c r="G95" t="str">
        <f>'Qtr Report - Quantitative (NEW)'!$D$4</f>
        <v>333-2B-3</v>
      </c>
      <c r="H95">
        <f t="shared" si="11"/>
        <v>52</v>
      </c>
      <c r="I95">
        <f t="shared" si="5"/>
        <v>2</v>
      </c>
      <c r="J95" t="str">
        <f>'Qtr Report - Quantitative (NEW)'!$A$7</f>
        <v>Quantitative Information</v>
      </c>
      <c r="K95" cm="1">
        <f t="array" aca="1" ref="K95" ca="1">INDIRECT(ADDRESS((H95),1,1,1,"Qtr Report - Quantitative (NEW)"))</f>
        <v>0</v>
      </c>
      <c r="L95" s="104" cm="1">
        <f t="array" aca="1" ref="L95" ca="1">INDIRECT(ADDRESS((H95),2,1,1,"Qtr Report - Quantitative (NEW)"))</f>
        <v>0</v>
      </c>
      <c r="M95" t="str">
        <f t="shared" ca="1" si="7"/>
        <v/>
      </c>
      <c r="N95" t="str" cm="1">
        <f t="array" aca="1" ref="N95" ca="1">IF(L95=0,IF(M95="","",INDIRECT(ADDRESS((H95),3,1,1,"Qtr Report - Quantitative (NEW)"))),IF(RIGHT(M95)=":","","Total"))</f>
        <v/>
      </c>
      <c r="O95" t="str">
        <f t="shared" ca="1" si="8"/>
        <v>Messy</v>
      </c>
      <c r="P95" t="str" cm="1">
        <f t="array" aca="1" ref="P95" ca="1">IF(H95=10,INDIRECT(ADDRESS((H95-1),(I95+8),1,1,"Qtr Report - Quantitative (NEW)")),P94)</f>
        <v>Q2 
(Oct-Dec)</v>
      </c>
      <c r="Q95" s="96" cm="1">
        <f t="array" aca="1" ref="Q95" ca="1">INDIRECT(ADDRESS(H95,(I95+8),1,1,"Qtr Report - Quantitative (NEW)"))</f>
        <v>0</v>
      </c>
      <c r="R95" t="str">
        <f t="shared" si="6"/>
        <v/>
      </c>
      <c r="S95" t="str">
        <f>IF(R95="","",'Qtr Report - Targets'!K103)</f>
        <v/>
      </c>
      <c r="T95" t="str">
        <f>IF(S95="","",'Qtr Report - Targets'!O103)</f>
        <v/>
      </c>
      <c r="U95" s="106" t="str">
        <f t="shared" si="9"/>
        <v/>
      </c>
      <c r="V95" s="106" t="str">
        <f t="shared" si="10"/>
        <v/>
      </c>
    </row>
    <row r="96" spans="1:22">
      <c r="A96" t="str">
        <f>'Qtr Report - Quantitative (NEW)'!$A$2</f>
        <v>Quarterly Performance Report</v>
      </c>
      <c r="B96">
        <f>Instructions!$H$11</f>
        <v>9</v>
      </c>
      <c r="C96" s="94">
        <f>Instructions!$D$11</f>
        <v>45747</v>
      </c>
      <c r="D96">
        <f>Instructions!$C$3</f>
        <v>1.1000000000000001</v>
      </c>
      <c r="E96" t="str">
        <f>'Qtr Report - Quantitative (NEW)'!$D$3</f>
        <v>Amazing Health Factory Pty Ltd</v>
      </c>
      <c r="F96" t="str">
        <f>'Qtr Report - Quantitative (NEW)'!$D$5</f>
        <v>Low Intensity Mental Health Services</v>
      </c>
      <c r="G96" t="str">
        <f>'Qtr Report - Quantitative (NEW)'!$D$4</f>
        <v>333-2B-3</v>
      </c>
      <c r="H96">
        <f t="shared" si="11"/>
        <v>53</v>
      </c>
      <c r="I96">
        <f t="shared" si="5"/>
        <v>2</v>
      </c>
      <c r="J96" t="str">
        <f>'Qtr Report - Quantitative (NEW)'!$A$7</f>
        <v>Quantitative Information</v>
      </c>
      <c r="K96" t="str" cm="1">
        <f t="array" aca="1" ref="K96" ca="1">INDIRECT(ADDRESS((H96),1,1,1,"Qtr Report - Quantitative (NEW)"))</f>
        <v>Specialty Performance Measures - Multicultural Access</v>
      </c>
      <c r="L96" s="104" t="str" cm="1">
        <f t="array" aca="1" ref="L96" ca="1">INDIRECT(ADDRESS((H96),2,1,1,"Qtr Report - Quantitative (NEW)"))</f>
        <v>Outcome measures</v>
      </c>
      <c r="M96" t="str">
        <f t="shared" ca="1" si="7"/>
        <v>Outcome measures</v>
      </c>
      <c r="N96" t="str" cm="1">
        <f t="array" aca="1" ref="N96" ca="1">IF(L96=0,IF(M96="","",INDIRECT(ADDRESS((H96),3,1,1,"Qtr Report - Quantitative (NEW)"))),IF(RIGHT(M96)=":","","Total"))</f>
        <v>Total</v>
      </c>
      <c r="O96" t="str">
        <f t="shared" ca="1" si="8"/>
        <v>Tidy</v>
      </c>
      <c r="P96" t="str" cm="1">
        <f t="array" aca="1" ref="P96" ca="1">IF(H96=10,INDIRECT(ADDRESS((H96-1),(I96+8),1,1,"Qtr Report - Quantitative (NEW)")),P95)</f>
        <v>Q2 
(Oct-Dec)</v>
      </c>
      <c r="Q96" s="96" cm="1">
        <f t="array" aca="1" ref="Q96" ca="1">INDIRECT(ADDRESS(H96,(I96+8),1,1,"Qtr Report - Quantitative (NEW)"))</f>
        <v>0</v>
      </c>
      <c r="R96" t="str">
        <f t="shared" si="6"/>
        <v/>
      </c>
      <c r="S96" t="str">
        <f>IF(R96="","",'Qtr Report - Targets'!K104)</f>
        <v/>
      </c>
      <c r="T96" t="str">
        <f>IF(S96="","",'Qtr Report - Targets'!O104)</f>
        <v/>
      </c>
      <c r="U96" s="106" t="str">
        <f t="shared" si="9"/>
        <v/>
      </c>
      <c r="V96" s="106" t="str">
        <f t="shared" si="10"/>
        <v/>
      </c>
    </row>
    <row r="97" spans="1:22">
      <c r="A97" t="str">
        <f>'Qtr Report - Quantitative (NEW)'!$A$2</f>
        <v>Quarterly Performance Report</v>
      </c>
      <c r="B97">
        <f>Instructions!$H$11</f>
        <v>9</v>
      </c>
      <c r="C97" s="94">
        <f>Instructions!$D$11</f>
        <v>45747</v>
      </c>
      <c r="D97">
        <f>Instructions!$C$3</f>
        <v>1.1000000000000001</v>
      </c>
      <c r="E97" t="str">
        <f>'Qtr Report - Quantitative (NEW)'!$D$3</f>
        <v>Amazing Health Factory Pty Ltd</v>
      </c>
      <c r="F97" t="str">
        <f>'Qtr Report - Quantitative (NEW)'!$D$5</f>
        <v>Low Intensity Mental Health Services</v>
      </c>
      <c r="G97" t="str">
        <f>'Qtr Report - Quantitative (NEW)'!$D$4</f>
        <v>333-2B-3</v>
      </c>
      <c r="H97">
        <f t="shared" si="11"/>
        <v>54</v>
      </c>
      <c r="I97">
        <f t="shared" si="5"/>
        <v>2</v>
      </c>
      <c r="J97" t="str">
        <f>'Qtr Report - Quantitative (NEW)'!$A$7</f>
        <v>Quantitative Information</v>
      </c>
      <c r="K97" t="str" cm="1">
        <f t="array" aca="1" ref="K97" ca="1">INDIRECT(ADDRESS((H97),1,1,1,"Qtr Report - Quantitative (NEW)"))</f>
        <v>Specialty Performance Measures - Multicultural Access</v>
      </c>
      <c r="L97" s="104" t="str" cm="1">
        <f t="array" aca="1" ref="L97" ca="1">INDIRECT(ADDRESS((H97),2,1,1,"Qtr Report - Quantitative (NEW)"))</f>
        <v>Number of professional development opportunities delivered to primary care health providers</v>
      </c>
      <c r="M97" t="str">
        <f t="shared" ca="1" si="7"/>
        <v>Number of professional development opportunities delivered to primary care health providers</v>
      </c>
      <c r="N97" t="str" cm="1">
        <f t="array" aca="1" ref="N97" ca="1">IF(L97=0,IF(M97="","",INDIRECT(ADDRESS((H97),3,1,1,"Qtr Report - Quantitative (NEW)"))),IF(RIGHT(M97)=":","","Total"))</f>
        <v>Total</v>
      </c>
      <c r="O97" t="str">
        <f t="shared" ca="1" si="8"/>
        <v>Tidy</v>
      </c>
      <c r="P97" t="str" cm="1">
        <f t="array" aca="1" ref="P97" ca="1">IF(H97=10,INDIRECT(ADDRESS((H97-1),(I97+8),1,1,"Qtr Report - Quantitative (NEW)")),P96)</f>
        <v>Q2 
(Oct-Dec)</v>
      </c>
      <c r="Q97" s="96" cm="1">
        <f t="array" aca="1" ref="Q97" ca="1">INDIRECT(ADDRESS(H97,(I97+8),1,1,"Qtr Report - Quantitative (NEW)"))</f>
        <v>0</v>
      </c>
      <c r="R97" t="str">
        <f t="shared" si="6"/>
        <v/>
      </c>
      <c r="S97" t="str">
        <f>IF(R97="","",'Qtr Report - Targets'!K105)</f>
        <v/>
      </c>
      <c r="T97" t="str">
        <f>IF(S97="","",'Qtr Report - Targets'!O105)</f>
        <v/>
      </c>
      <c r="U97" s="106" t="str">
        <f t="shared" si="9"/>
        <v/>
      </c>
      <c r="V97" s="106" t="str">
        <f t="shared" si="10"/>
        <v/>
      </c>
    </row>
    <row r="98" spans="1:22">
      <c r="A98" t="str">
        <f>'Qtr Report - Quantitative (NEW)'!$A$2</f>
        <v>Quarterly Performance Report</v>
      </c>
      <c r="B98">
        <f>Instructions!$H$11</f>
        <v>9</v>
      </c>
      <c r="C98" s="94">
        <f>Instructions!$D$11</f>
        <v>45747</v>
      </c>
      <c r="D98">
        <f>Instructions!$C$3</f>
        <v>1.1000000000000001</v>
      </c>
      <c r="E98" t="str">
        <f>'Qtr Report - Quantitative (NEW)'!$D$3</f>
        <v>Amazing Health Factory Pty Ltd</v>
      </c>
      <c r="F98" t="str">
        <f>'Qtr Report - Quantitative (NEW)'!$D$5</f>
        <v>Low Intensity Mental Health Services</v>
      </c>
      <c r="G98" t="str">
        <f>'Qtr Report - Quantitative (NEW)'!$D$4</f>
        <v>333-2B-3</v>
      </c>
      <c r="H98">
        <f t="shared" si="11"/>
        <v>55</v>
      </c>
      <c r="I98">
        <f t="shared" si="5"/>
        <v>2</v>
      </c>
      <c r="J98" t="str">
        <f>'Qtr Report - Quantitative (NEW)'!$A$7</f>
        <v>Quantitative Information</v>
      </c>
      <c r="K98" t="str" cm="1">
        <f t="array" aca="1" ref="K98" ca="1">INDIRECT(ADDRESS((H98),1,1,1,"Qtr Report - Quantitative (NEW)"))</f>
        <v>Specialty Performance Measures - Multicultural Access</v>
      </c>
      <c r="L98" s="104" t="str" cm="1">
        <f t="array" aca="1" ref="L98" ca="1">INDIRECT(ADDRESS((H98),2,1,1,"Qtr Report - Quantitative (NEW)"))</f>
        <v>Number of health literacy sessions held with multicultural community</v>
      </c>
      <c r="M98" t="str">
        <f t="shared" ca="1" si="7"/>
        <v>Number of health literacy sessions held with multicultural community</v>
      </c>
      <c r="N98" t="str" cm="1">
        <f t="array" aca="1" ref="N98" ca="1">IF(L98=0,IF(M98="","",INDIRECT(ADDRESS((H98),3,1,1,"Qtr Report - Quantitative (NEW)"))),IF(RIGHT(M98)=":","","Total"))</f>
        <v>Total</v>
      </c>
      <c r="O98" t="str">
        <f t="shared" ca="1" si="8"/>
        <v>Tidy</v>
      </c>
      <c r="P98" t="str" cm="1">
        <f t="array" aca="1" ref="P98" ca="1">IF(H98=10,INDIRECT(ADDRESS((H98-1),(I98+8),1,1,"Qtr Report - Quantitative (NEW)")),P97)</f>
        <v>Q2 
(Oct-Dec)</v>
      </c>
      <c r="Q98" s="96" cm="1">
        <f t="array" aca="1" ref="Q98" ca="1">INDIRECT(ADDRESS(H98,(I98+8),1,1,"Qtr Report - Quantitative (NEW)"))</f>
        <v>0</v>
      </c>
      <c r="R98" t="str">
        <f t="shared" si="6"/>
        <v/>
      </c>
      <c r="S98" t="str">
        <f>IF(R98="","",'Qtr Report - Targets'!K106)</f>
        <v/>
      </c>
      <c r="T98" t="str">
        <f>IF(S98="","",'Qtr Report - Targets'!O106)</f>
        <v/>
      </c>
      <c r="U98" s="106" t="str">
        <f t="shared" si="9"/>
        <v/>
      </c>
      <c r="V98" s="106" t="str">
        <f t="shared" si="10"/>
        <v/>
      </c>
    </row>
    <row r="99" spans="1:22">
      <c r="A99" t="str">
        <f>'Qtr Report - Quantitative (NEW)'!$A$2</f>
        <v>Quarterly Performance Report</v>
      </c>
      <c r="B99">
        <f>Instructions!$H$11</f>
        <v>9</v>
      </c>
      <c r="C99" s="94">
        <f>Instructions!$D$11</f>
        <v>45747</v>
      </c>
      <c r="D99">
        <f>Instructions!$C$3</f>
        <v>1.1000000000000001</v>
      </c>
      <c r="E99" t="str">
        <f>'Qtr Report - Quantitative (NEW)'!$D$3</f>
        <v>Amazing Health Factory Pty Ltd</v>
      </c>
      <c r="F99" t="str">
        <f>'Qtr Report - Quantitative (NEW)'!$D$5</f>
        <v>Low Intensity Mental Health Services</v>
      </c>
      <c r="G99" t="str">
        <f>'Qtr Report - Quantitative (NEW)'!$D$4</f>
        <v>333-2B-3</v>
      </c>
      <c r="H99">
        <f t="shared" si="11"/>
        <v>56</v>
      </c>
      <c r="I99">
        <f t="shared" si="5"/>
        <v>2</v>
      </c>
      <c r="J99" t="str">
        <f>'Qtr Report - Quantitative (NEW)'!$A$7</f>
        <v>Quantitative Information</v>
      </c>
      <c r="K99" cm="1">
        <f t="array" aca="1" ref="K99" ca="1">INDIRECT(ADDRESS((H99),1,1,1,"Qtr Report - Quantitative (NEW)"))</f>
        <v>0</v>
      </c>
      <c r="L99" s="104" cm="1">
        <f t="array" aca="1" ref="L99" ca="1">INDIRECT(ADDRESS((H99),2,1,1,"Qtr Report - Quantitative (NEW)"))</f>
        <v>0</v>
      </c>
      <c r="M99" t="str">
        <f t="shared" ca="1" si="7"/>
        <v/>
      </c>
      <c r="N99" t="str" cm="1">
        <f t="array" aca="1" ref="N99" ca="1">IF(L99=0,IF(M99="","",INDIRECT(ADDRESS((H99),3,1,1,"Qtr Report - Quantitative (NEW)"))),IF(RIGHT(M99)=":","","Total"))</f>
        <v/>
      </c>
      <c r="O99" t="str">
        <f t="shared" ca="1" si="8"/>
        <v>Messy</v>
      </c>
      <c r="P99" t="str" cm="1">
        <f t="array" aca="1" ref="P99" ca="1">IF(H99=10,INDIRECT(ADDRESS((H99-1),(I99+8),1,1,"Qtr Report - Quantitative (NEW)")),P98)</f>
        <v>Q2 
(Oct-Dec)</v>
      </c>
      <c r="Q99" s="96" cm="1">
        <f t="array" aca="1" ref="Q99" ca="1">INDIRECT(ADDRESS(H99,(I99+8),1,1,"Qtr Report - Quantitative (NEW)"))</f>
        <v>0</v>
      </c>
      <c r="R99" t="str">
        <f t="shared" si="6"/>
        <v/>
      </c>
      <c r="S99" t="str">
        <f>IF(R99="","",'Qtr Report - Targets'!K107)</f>
        <v/>
      </c>
      <c r="T99" t="str">
        <f>IF(S99="","",'Qtr Report - Targets'!O107)</f>
        <v/>
      </c>
      <c r="U99" s="106" t="str">
        <f t="shared" si="9"/>
        <v/>
      </c>
      <c r="V99" s="106" t="str">
        <f t="shared" si="10"/>
        <v/>
      </c>
    </row>
    <row r="100" spans="1:22">
      <c r="A100" t="str">
        <f>'Qtr Report - Quantitative (NEW)'!$A$2</f>
        <v>Quarterly Performance Report</v>
      </c>
      <c r="B100">
        <f>Instructions!$H$11</f>
        <v>9</v>
      </c>
      <c r="C100" s="94">
        <f>Instructions!$D$11</f>
        <v>45747</v>
      </c>
      <c r="D100">
        <f>Instructions!$C$3</f>
        <v>1.1000000000000001</v>
      </c>
      <c r="E100" t="str">
        <f>'Qtr Report - Quantitative (NEW)'!$D$3</f>
        <v>Amazing Health Factory Pty Ltd</v>
      </c>
      <c r="F100" t="str">
        <f>'Qtr Report - Quantitative (NEW)'!$D$5</f>
        <v>Low Intensity Mental Health Services</v>
      </c>
      <c r="G100" t="str">
        <f>'Qtr Report - Quantitative (NEW)'!$D$4</f>
        <v>333-2B-3</v>
      </c>
      <c r="H100">
        <f t="shared" si="11"/>
        <v>57</v>
      </c>
      <c r="I100">
        <f t="shared" si="5"/>
        <v>2</v>
      </c>
      <c r="J100" t="str">
        <f>'Qtr Report - Quantitative (NEW)'!$A$7</f>
        <v>Quantitative Information</v>
      </c>
      <c r="K100" t="str" cm="1">
        <f t="array" aca="1" ref="K100" ca="1">INDIRECT(ADDRESS((H100),1,1,1,"Qtr Report - Quantitative (NEW)"))</f>
        <v>Specialty Performance Measures - Sexual Health Program</v>
      </c>
      <c r="L100" s="104" t="str" cm="1">
        <f t="array" aca="1" ref="L100" ca="1">INDIRECT(ADDRESS((H100),2,1,1,"Qtr Report - Quantitative (NEW)"))</f>
        <v>Occasion of service for secondary school students</v>
      </c>
      <c r="M100" t="str">
        <f t="shared" ca="1" si="7"/>
        <v>Occasion of service for secondary school students</v>
      </c>
      <c r="N100" t="str" cm="1">
        <f t="array" aca="1" ref="N100" ca="1">IF(L100=0,IF(M100="","",INDIRECT(ADDRESS((H100),3,1,1,"Qtr Report - Quantitative (NEW)"))),IF(RIGHT(M100)=":","","Total"))</f>
        <v>Total</v>
      </c>
      <c r="O100" t="str">
        <f t="shared" ca="1" si="8"/>
        <v>Tidy</v>
      </c>
      <c r="P100" t="str" cm="1">
        <f t="array" aca="1" ref="P100" ca="1">IF(H100=10,INDIRECT(ADDRESS((H100-1),(I100+8),1,1,"Qtr Report - Quantitative (NEW)")),P99)</f>
        <v>Q2 
(Oct-Dec)</v>
      </c>
      <c r="Q100" s="96" cm="1">
        <f t="array" aca="1" ref="Q100" ca="1">INDIRECT(ADDRESS(H100,(I100+8),1,1,"Qtr Report - Quantitative (NEW)"))</f>
        <v>0</v>
      </c>
      <c r="R100" t="str">
        <f t="shared" si="6"/>
        <v/>
      </c>
      <c r="S100" t="str">
        <f>IF(R100="","",'Qtr Report - Targets'!K108)</f>
        <v/>
      </c>
      <c r="T100" t="str">
        <f>IF(S100="","",'Qtr Report - Targets'!O108)</f>
        <v/>
      </c>
      <c r="U100" s="106" t="str">
        <f t="shared" si="9"/>
        <v/>
      </c>
      <c r="V100" s="106" t="str">
        <f t="shared" si="10"/>
        <v/>
      </c>
    </row>
    <row r="101" spans="1:22">
      <c r="A101" t="str">
        <f>'Qtr Report - Quantitative (NEW)'!$A$2</f>
        <v>Quarterly Performance Report</v>
      </c>
      <c r="B101">
        <f>Instructions!$H$11</f>
        <v>9</v>
      </c>
      <c r="C101" s="94">
        <f>Instructions!$D$11</f>
        <v>45747</v>
      </c>
      <c r="D101">
        <f>Instructions!$C$3</f>
        <v>1.1000000000000001</v>
      </c>
      <c r="E101" t="str">
        <f>'Qtr Report - Quantitative (NEW)'!$D$3</f>
        <v>Amazing Health Factory Pty Ltd</v>
      </c>
      <c r="F101" t="str">
        <f>'Qtr Report - Quantitative (NEW)'!$D$5</f>
        <v>Low Intensity Mental Health Services</v>
      </c>
      <c r="G101" t="str">
        <f>'Qtr Report - Quantitative (NEW)'!$D$4</f>
        <v>333-2B-3</v>
      </c>
      <c r="H101">
        <f t="shared" si="11"/>
        <v>58</v>
      </c>
      <c r="I101">
        <f t="shared" si="5"/>
        <v>2</v>
      </c>
      <c r="J101" t="str">
        <f>'Qtr Report - Quantitative (NEW)'!$A$7</f>
        <v>Quantitative Information</v>
      </c>
      <c r="K101" cm="1">
        <f t="array" aca="1" ref="K101" ca="1">INDIRECT(ADDRESS((H101),1,1,1,"Qtr Report - Quantitative (NEW)"))</f>
        <v>0</v>
      </c>
      <c r="L101" s="104" cm="1">
        <f t="array" aca="1" ref="L101" ca="1">INDIRECT(ADDRESS((H101),2,1,1,"Qtr Report - Quantitative (NEW)"))</f>
        <v>0</v>
      </c>
      <c r="M101" t="str">
        <f t="shared" ca="1" si="7"/>
        <v/>
      </c>
      <c r="N101" t="str" cm="1">
        <f t="array" aca="1" ref="N101" ca="1">IF(L101=0,IF(M101="","",INDIRECT(ADDRESS((H101),3,1,1,"Qtr Report - Quantitative (NEW)"))),IF(RIGHT(M101)=":","","Total"))</f>
        <v/>
      </c>
      <c r="O101" t="str">
        <f t="shared" ca="1" si="8"/>
        <v>Messy</v>
      </c>
      <c r="P101" t="str" cm="1">
        <f t="array" aca="1" ref="P101" ca="1">IF(H101=10,INDIRECT(ADDRESS((H101-1),(I101+8),1,1,"Qtr Report - Quantitative (NEW)")),P100)</f>
        <v>Q2 
(Oct-Dec)</v>
      </c>
      <c r="Q101" s="96" cm="1">
        <f t="array" aca="1" ref="Q101" ca="1">INDIRECT(ADDRESS(H101,(I101+8),1,1,"Qtr Report - Quantitative (NEW)"))</f>
        <v>0</v>
      </c>
      <c r="R101" t="str">
        <f t="shared" si="6"/>
        <v/>
      </c>
      <c r="S101" t="str">
        <f>IF(R101="","",'Qtr Report - Targets'!K109)</f>
        <v/>
      </c>
      <c r="T101" t="str">
        <f>IF(S101="","",'Qtr Report - Targets'!O109)</f>
        <v/>
      </c>
      <c r="U101" s="106" t="str">
        <f t="shared" si="9"/>
        <v/>
      </c>
      <c r="V101" s="106" t="str">
        <f t="shared" si="10"/>
        <v/>
      </c>
    </row>
    <row r="102" spans="1:22">
      <c r="A102" t="str">
        <f>'Qtr Report - Quantitative (NEW)'!$A$2</f>
        <v>Quarterly Performance Report</v>
      </c>
      <c r="B102">
        <f>Instructions!$H$11</f>
        <v>9</v>
      </c>
      <c r="C102" s="94">
        <f>Instructions!$D$11</f>
        <v>45747</v>
      </c>
      <c r="D102">
        <f>Instructions!$C$3</f>
        <v>1.1000000000000001</v>
      </c>
      <c r="E102" t="str">
        <f>'Qtr Report - Quantitative (NEW)'!$D$3</f>
        <v>Amazing Health Factory Pty Ltd</v>
      </c>
      <c r="F102" t="str">
        <f>'Qtr Report - Quantitative (NEW)'!$D$5</f>
        <v>Low Intensity Mental Health Services</v>
      </c>
      <c r="G102" t="str">
        <f>'Qtr Report - Quantitative (NEW)'!$D$4</f>
        <v>333-2B-3</v>
      </c>
      <c r="H102">
        <f t="shared" si="11"/>
        <v>59</v>
      </c>
      <c r="I102">
        <f t="shared" si="5"/>
        <v>2</v>
      </c>
      <c r="J102" t="str">
        <f>'Qtr Report - Quantitative (NEW)'!$A$7</f>
        <v>Quantitative Information</v>
      </c>
      <c r="K102" t="str" cm="1">
        <f t="array" aca="1" ref="K102" ca="1">INDIRECT(ADDRESS((H102),1,1,1,"Qtr Report - Quantitative (NEW)"))</f>
        <v>Specialty Performance Measures - Perinatal Mental Health</v>
      </c>
      <c r="L102" s="104" t="str" cm="1">
        <f t="array" aca="1" ref="L102" ca="1">INDIRECT(ADDRESS((H102),2,1,1,"Qtr Report - Quantitative (NEW)"))</f>
        <v>Number of active clients at the end of each quarter</v>
      </c>
      <c r="M102" t="str">
        <f t="shared" ca="1" si="7"/>
        <v>Number of active clients at the end of each quarter</v>
      </c>
      <c r="N102" t="str" cm="1">
        <f t="array" aca="1" ref="N102" ca="1">IF(L102=0,IF(M102="","",INDIRECT(ADDRESS((H102),3,1,1,"Qtr Report - Quantitative (NEW)"))),IF(RIGHT(M102)=":","","Total"))</f>
        <v>Total</v>
      </c>
      <c r="O102" t="str">
        <f t="shared" ca="1" si="8"/>
        <v>Tidy</v>
      </c>
      <c r="P102" t="str" cm="1">
        <f t="array" aca="1" ref="P102" ca="1">IF(H102=10,INDIRECT(ADDRESS((H102-1),(I102+8),1,1,"Qtr Report - Quantitative (NEW)")),P101)</f>
        <v>Q2 
(Oct-Dec)</v>
      </c>
      <c r="Q102" s="96" cm="1">
        <f t="array" aca="1" ref="Q102" ca="1">INDIRECT(ADDRESS(H102,(I102+8),1,1,"Qtr Report - Quantitative (NEW)"))</f>
        <v>0</v>
      </c>
      <c r="R102" t="str">
        <f t="shared" si="6"/>
        <v/>
      </c>
      <c r="S102" t="str">
        <f>IF(R102="","",'Qtr Report - Targets'!K110)</f>
        <v/>
      </c>
      <c r="T102" t="str">
        <f>IF(S102="","",'Qtr Report - Targets'!O110)</f>
        <v/>
      </c>
      <c r="U102" s="106" t="str">
        <f t="shared" si="9"/>
        <v/>
      </c>
      <c r="V102" s="106" t="str">
        <f t="shared" si="10"/>
        <v/>
      </c>
    </row>
    <row r="103" spans="1:22">
      <c r="A103" t="str">
        <f>'Qtr Report - Quantitative (NEW)'!$A$2</f>
        <v>Quarterly Performance Report</v>
      </c>
      <c r="B103">
        <f>Instructions!$H$11</f>
        <v>9</v>
      </c>
      <c r="C103" s="94">
        <f>Instructions!$D$11</f>
        <v>45747</v>
      </c>
      <c r="D103">
        <f>Instructions!$C$3</f>
        <v>1.1000000000000001</v>
      </c>
      <c r="E103" t="str">
        <f>'Qtr Report - Quantitative (NEW)'!$D$3</f>
        <v>Amazing Health Factory Pty Ltd</v>
      </c>
      <c r="F103" t="str">
        <f>'Qtr Report - Quantitative (NEW)'!$D$5</f>
        <v>Low Intensity Mental Health Services</v>
      </c>
      <c r="G103" t="str">
        <f>'Qtr Report - Quantitative (NEW)'!$D$4</f>
        <v>333-2B-3</v>
      </c>
      <c r="H103">
        <f t="shared" si="11"/>
        <v>60</v>
      </c>
      <c r="I103">
        <f t="shared" si="5"/>
        <v>2</v>
      </c>
      <c r="J103" t="str">
        <f>'Qtr Report - Quantitative (NEW)'!$A$7</f>
        <v>Quantitative Information</v>
      </c>
      <c r="K103" t="str" cm="1">
        <f t="array" aca="1" ref="K103" ca="1">INDIRECT(ADDRESS((H103),1,1,1,"Qtr Report - Quantitative (NEW)"))</f>
        <v>Specialty Performance Measures - Perinatal Mental Health</v>
      </c>
      <c r="L103" s="104" t="str" cm="1">
        <f t="array" aca="1" ref="L103" ca="1">INDIRECT(ADDRESS((H103),2,1,1,"Qtr Report - Quantitative (NEW)"))</f>
        <v>Number of client satisfaction surveys completed for period where the experience was:</v>
      </c>
      <c r="M103" t="str">
        <f t="shared" ca="1" si="7"/>
        <v>Number of client satisfaction surveys completed for period where the experience was:</v>
      </c>
      <c r="N103" t="str" cm="1">
        <f t="array" aca="1" ref="N103" ca="1">IF(L103=0,IF(M103="","",INDIRECT(ADDRESS((H103),3,1,1,"Qtr Report - Quantitative (NEW)"))),IF(RIGHT(M103)=":","","Total"))</f>
        <v/>
      </c>
      <c r="O103" t="str">
        <f t="shared" ca="1" si="8"/>
        <v>Messy</v>
      </c>
      <c r="P103" t="str" cm="1">
        <f t="array" aca="1" ref="P103" ca="1">IF(H103=10,INDIRECT(ADDRESS((H103-1),(I103+8),1,1,"Qtr Report - Quantitative (NEW)")),P102)</f>
        <v>Q2 
(Oct-Dec)</v>
      </c>
      <c r="Q103" s="96" cm="1">
        <f t="array" aca="1" ref="Q103" ca="1">INDIRECT(ADDRESS(H103,(I103+8),1,1,"Qtr Report - Quantitative (NEW)"))</f>
        <v>0</v>
      </c>
      <c r="R103" t="str">
        <f t="shared" si="6"/>
        <v/>
      </c>
      <c r="S103" t="str">
        <f>IF(R103="","",'Qtr Report - Targets'!K111)</f>
        <v/>
      </c>
      <c r="T103" t="str">
        <f>IF(S103="","",'Qtr Report - Targets'!O111)</f>
        <v/>
      </c>
      <c r="U103" s="106" t="str">
        <f t="shared" si="9"/>
        <v/>
      </c>
      <c r="V103" s="106" t="str">
        <f t="shared" si="10"/>
        <v/>
      </c>
    </row>
    <row r="104" spans="1:22">
      <c r="A104" t="str">
        <f>'Qtr Report - Quantitative (NEW)'!$A$2</f>
        <v>Quarterly Performance Report</v>
      </c>
      <c r="B104">
        <f>Instructions!$H$11</f>
        <v>9</v>
      </c>
      <c r="C104" s="94">
        <f>Instructions!$D$11</f>
        <v>45747</v>
      </c>
      <c r="D104">
        <f>Instructions!$C$3</f>
        <v>1.1000000000000001</v>
      </c>
      <c r="E104" t="str">
        <f>'Qtr Report - Quantitative (NEW)'!$D$3</f>
        <v>Amazing Health Factory Pty Ltd</v>
      </c>
      <c r="F104" t="str">
        <f>'Qtr Report - Quantitative (NEW)'!$D$5</f>
        <v>Low Intensity Mental Health Services</v>
      </c>
      <c r="G104" t="str">
        <f>'Qtr Report - Quantitative (NEW)'!$D$4</f>
        <v>333-2B-3</v>
      </c>
      <c r="H104" s="95">
        <f>H2</f>
        <v>10</v>
      </c>
      <c r="I104">
        <f t="shared" si="5"/>
        <v>3</v>
      </c>
      <c r="J104" t="str">
        <f>'Qtr Report - Quantitative (NEW)'!$A$7</f>
        <v>Quantitative Information</v>
      </c>
      <c r="K104" t="str" cm="1">
        <f t="array" aca="1" ref="K104" ca="1">INDIRECT(ADDRESS((H104),1,1,1,"Qtr Report - Quantitative (NEW)"))</f>
        <v>All PHN Service Provision</v>
      </c>
      <c r="L104" s="104" t="str" cm="1">
        <f t="array" aca="1" ref="L104" ca="1">INDIRECT(ADDRESS((H104),2,1,1,"Qtr Report - Quantitative (NEW)"))</f>
        <v>2438754875023498509248 Number of referrals received into the service</v>
      </c>
      <c r="M104" t="str">
        <f t="shared" ca="1" si="7"/>
        <v>2438754875023498509248 Number of referrals received into the service</v>
      </c>
      <c r="N104" t="str" cm="1">
        <f t="array" aca="1" ref="N104" ca="1">IF(L104=0,IF(M104="","",INDIRECT(ADDRESS((H104),3,1,1,"Qtr Report - Quantitative (NEW)"))),IF(RIGHT(M104)=":","","Total"))</f>
        <v>Total</v>
      </c>
      <c r="O104" t="str">
        <f t="shared" ca="1" si="8"/>
        <v>Tidy</v>
      </c>
      <c r="P104" t="str" cm="1">
        <f t="array" aca="1" ref="P104" ca="1">IF(H104=10,INDIRECT(ADDRESS((H104-1),(I104+8),1,1,"Qtr Report - Quantitative (NEW)")),P103)</f>
        <v>Q3 
(Jan-Mar)</v>
      </c>
      <c r="Q104" s="96" cm="1">
        <f t="array" aca="1" ref="Q104" ca="1">INDIRECT(ADDRESS(H104,(I104+8),1,1,"Qtr Report - Quantitative (NEW)"))</f>
        <v>0</v>
      </c>
      <c r="R104" t="str">
        <f t="shared" si="6"/>
        <v>Cumulative</v>
      </c>
      <c r="S104">
        <f>IF(R104="","",'Qtr Report - Targets'!K112)</f>
        <v>0</v>
      </c>
      <c r="T104">
        <f>IF(S104="","",'Qtr Report - Targets'!O112)</f>
        <v>0</v>
      </c>
      <c r="U104" s="106">
        <f t="shared" si="9"/>
        <v>0</v>
      </c>
      <c r="V104" s="106">
        <f t="shared" si="10"/>
        <v>0</v>
      </c>
    </row>
    <row r="105" spans="1:22">
      <c r="A105" t="str">
        <f>'Qtr Report - Quantitative (NEW)'!$A$2</f>
        <v>Quarterly Performance Report</v>
      </c>
      <c r="B105">
        <f>Instructions!$H$11</f>
        <v>9</v>
      </c>
      <c r="C105" s="94">
        <f>Instructions!$D$11</f>
        <v>45747</v>
      </c>
      <c r="D105">
        <f>Instructions!$C$3</f>
        <v>1.1000000000000001</v>
      </c>
      <c r="E105" t="str">
        <f>'Qtr Report - Quantitative (NEW)'!$D$3</f>
        <v>Amazing Health Factory Pty Ltd</v>
      </c>
      <c r="F105" t="str">
        <f>'Qtr Report - Quantitative (NEW)'!$D$5</f>
        <v>Low Intensity Mental Health Services</v>
      </c>
      <c r="G105" t="str">
        <f>'Qtr Report - Quantitative (NEW)'!$D$4</f>
        <v>333-2B-3</v>
      </c>
      <c r="H105">
        <f>H104+1</f>
        <v>11</v>
      </c>
      <c r="I105">
        <f t="shared" si="5"/>
        <v>3</v>
      </c>
      <c r="J105" t="str">
        <f>'Qtr Report - Quantitative (NEW)'!$A$7</f>
        <v>Quantitative Information</v>
      </c>
      <c r="K105" t="str" cm="1">
        <f t="array" aca="1" ref="K105" ca="1">INDIRECT(ADDRESS((H105),1,1,1,"Qtr Report - Quantitative (NEW)"))</f>
        <v>All PHN Service Provision</v>
      </c>
      <c r="L105" s="104" t="str" cm="1">
        <f t="array" aca="1" ref="L105" ca="1">INDIRECT(ADDRESS((H105),2,1,1,"Qtr Report - Quantitative (NEW)"))</f>
        <v>Number of new referrals accepted into the service for the first time</v>
      </c>
      <c r="M105" t="str">
        <f t="shared" ca="1" si="7"/>
        <v>Number of new referrals accepted into the service for the first time</v>
      </c>
      <c r="N105" t="str" cm="1">
        <f t="array" aca="1" ref="N105" ca="1">IF(L105=0,IF(M105="","",INDIRECT(ADDRESS((H105),3,1,1,"Qtr Report - Quantitative (NEW)"))),IF(RIGHT(M105)=":","","Total"))</f>
        <v>Total</v>
      </c>
      <c r="O105" t="str">
        <f t="shared" ca="1" si="8"/>
        <v>Tidy</v>
      </c>
      <c r="P105" t="str" cm="1">
        <f t="array" aca="1" ref="P105" ca="1">IF(H105=10,INDIRECT(ADDRESS((H105-1),(I105+8),1,1,"Qtr Report - Quantitative (NEW)")),P104)</f>
        <v>Q3 
(Jan-Mar)</v>
      </c>
      <c r="Q105" s="96" cm="1">
        <f t="array" aca="1" ref="Q105" ca="1">INDIRECT(ADDRESS(H105,(I105+8),1,1,"Qtr Report - Quantitative (NEW)"))</f>
        <v>0</v>
      </c>
      <c r="R105" t="str">
        <f t="shared" si="6"/>
        <v>Cumulative</v>
      </c>
      <c r="S105">
        <f>IF(R105="","",'Qtr Report - Targets'!K113)</f>
        <v>0</v>
      </c>
      <c r="T105">
        <f>IF(S105="","",'Qtr Report - Targets'!O113)</f>
        <v>0</v>
      </c>
      <c r="U105" s="106">
        <f t="shared" si="9"/>
        <v>0</v>
      </c>
      <c r="V105" s="106">
        <f t="shared" si="10"/>
        <v>0</v>
      </c>
    </row>
    <row r="106" spans="1:22">
      <c r="A106" t="str">
        <f>'Qtr Report - Quantitative (NEW)'!$A$2</f>
        <v>Quarterly Performance Report</v>
      </c>
      <c r="B106">
        <f>Instructions!$H$11</f>
        <v>9</v>
      </c>
      <c r="C106" s="94">
        <f>Instructions!$D$11</f>
        <v>45747</v>
      </c>
      <c r="D106">
        <f>Instructions!$C$3</f>
        <v>1.1000000000000001</v>
      </c>
      <c r="E106" t="str">
        <f>'Qtr Report - Quantitative (NEW)'!$D$3</f>
        <v>Amazing Health Factory Pty Ltd</v>
      </c>
      <c r="F106" t="str">
        <f>'Qtr Report - Quantitative (NEW)'!$D$5</f>
        <v>Low Intensity Mental Health Services</v>
      </c>
      <c r="G106" t="str">
        <f>'Qtr Report - Quantitative (NEW)'!$D$4</f>
        <v>333-2B-3</v>
      </c>
      <c r="H106">
        <f t="shared" ref="H106:H154" si="12">H105+1</f>
        <v>12</v>
      </c>
      <c r="I106">
        <f t="shared" si="5"/>
        <v>3</v>
      </c>
      <c r="J106" t="str">
        <f>'Qtr Report - Quantitative (NEW)'!$A$7</f>
        <v>Quantitative Information</v>
      </c>
      <c r="K106" t="str" cm="1">
        <f t="array" aca="1" ref="K106" ca="1">INDIRECT(ADDRESS((H106),1,1,1,"Qtr Report - Quantitative (NEW)"))</f>
        <v>All PHN Service Provision</v>
      </c>
      <c r="L106" s="104" t="str" cm="1">
        <f t="array" aca="1" ref="L106" ca="1">INDIRECT(ADDRESS((H106),2,1,1,"Qtr Report - Quantitative (NEW)"))</f>
        <v xml:space="preserve">Number of clients who received a service </v>
      </c>
      <c r="M106" t="str">
        <f t="shared" ca="1" si="7"/>
        <v xml:space="preserve">Number of clients who received a service </v>
      </c>
      <c r="N106" t="str" cm="1">
        <f t="array" aca="1" ref="N106" ca="1">IF(L106=0,IF(M106="","",INDIRECT(ADDRESS((H106),3,1,1,"Qtr Report - Quantitative (NEW)"))),IF(RIGHT(M106)=":","","Total"))</f>
        <v>Total</v>
      </c>
      <c r="O106" t="str">
        <f t="shared" ca="1" si="8"/>
        <v>Tidy</v>
      </c>
      <c r="P106" t="str" cm="1">
        <f t="array" aca="1" ref="P106" ca="1">IF(H106=10,INDIRECT(ADDRESS((H106-1),(I106+8),1,1,"Qtr Report - Quantitative (NEW)")),P105)</f>
        <v>Q3 
(Jan-Mar)</v>
      </c>
      <c r="Q106" s="96" cm="1">
        <f t="array" aca="1" ref="Q106" ca="1">INDIRECT(ADDRESS(H106,(I106+8),1,1,"Qtr Report - Quantitative (NEW)"))</f>
        <v>0</v>
      </c>
      <c r="R106" t="str">
        <f t="shared" si="6"/>
        <v>Snapshot</v>
      </c>
      <c r="S106">
        <f>IF(R106="","",'Qtr Report - Targets'!K114)</f>
        <v>0</v>
      </c>
      <c r="T106">
        <f>IF(S106="","",'Qtr Report - Targets'!O114)</f>
        <v>0</v>
      </c>
      <c r="U106" s="106">
        <f t="shared" si="9"/>
        <v>0</v>
      </c>
      <c r="V106" s="106" t="str">
        <f t="shared" si="10"/>
        <v/>
      </c>
    </row>
    <row r="107" spans="1:22">
      <c r="A107" t="str">
        <f>'Qtr Report - Quantitative (NEW)'!$A$2</f>
        <v>Quarterly Performance Report</v>
      </c>
      <c r="B107">
        <f>Instructions!$H$11</f>
        <v>9</v>
      </c>
      <c r="C107" s="94">
        <f>Instructions!$D$11</f>
        <v>45747</v>
      </c>
      <c r="D107">
        <f>Instructions!$C$3</f>
        <v>1.1000000000000001</v>
      </c>
      <c r="E107" t="str">
        <f>'Qtr Report - Quantitative (NEW)'!$D$3</f>
        <v>Amazing Health Factory Pty Ltd</v>
      </c>
      <c r="F107" t="str">
        <f>'Qtr Report - Quantitative (NEW)'!$D$5</f>
        <v>Low Intensity Mental Health Services</v>
      </c>
      <c r="G107" t="str">
        <f>'Qtr Report - Quantitative (NEW)'!$D$4</f>
        <v>333-2B-3</v>
      </c>
      <c r="H107">
        <f t="shared" si="12"/>
        <v>13</v>
      </c>
      <c r="I107">
        <f t="shared" si="5"/>
        <v>3</v>
      </c>
      <c r="J107" t="str">
        <f>'Qtr Report - Quantitative (NEW)'!$A$7</f>
        <v>Quantitative Information</v>
      </c>
      <c r="K107" t="str" cm="1">
        <f t="array" aca="1" ref="K107" ca="1">INDIRECT(ADDRESS((H107),1,1,1,"Qtr Report - Quantitative (NEW)"))</f>
        <v>All PHN Service Provision</v>
      </c>
      <c r="L107" s="104" t="str" cm="1">
        <f t="array" aca="1" ref="L107" ca="1">INDIRECT(ADDRESS((H107),2,1,1,"Qtr Report - Quantitative (NEW)"))</f>
        <v>Number of new Aboriginal and Torres Strait Islander People who received a service</v>
      </c>
      <c r="M107" t="str">
        <f t="shared" ca="1" si="7"/>
        <v>Number of new Aboriginal and Torres Strait Islander People who received a service</v>
      </c>
      <c r="N107" t="str" cm="1">
        <f t="array" aca="1" ref="N107" ca="1">IF(L107=0,IF(M107="","",INDIRECT(ADDRESS((H107),3,1,1,"Qtr Report - Quantitative (NEW)"))),IF(RIGHT(M107)=":","","Total"))</f>
        <v>Total</v>
      </c>
      <c r="O107" t="str">
        <f t="shared" ca="1" si="8"/>
        <v>Tidy</v>
      </c>
      <c r="P107" t="str" cm="1">
        <f t="array" aca="1" ref="P107" ca="1">IF(H107=10,INDIRECT(ADDRESS((H107-1),(I107+8),1,1,"Qtr Report - Quantitative (NEW)")),P106)</f>
        <v>Q3 
(Jan-Mar)</v>
      </c>
      <c r="Q107" s="96" cm="1">
        <f t="array" aca="1" ref="Q107" ca="1">INDIRECT(ADDRESS(H107,(I107+8),1,1,"Qtr Report - Quantitative (NEW)"))</f>
        <v>0</v>
      </c>
      <c r="R107" t="str">
        <f t="shared" si="6"/>
        <v>Cumulative</v>
      </c>
      <c r="S107">
        <f>IF(R107="","",'Qtr Report - Targets'!K115)</f>
        <v>0</v>
      </c>
      <c r="T107">
        <f>IF(S107="","",'Qtr Report - Targets'!O115)</f>
        <v>0</v>
      </c>
      <c r="U107" s="106">
        <f t="shared" si="9"/>
        <v>0</v>
      </c>
      <c r="V107" s="106">
        <f t="shared" si="10"/>
        <v>0</v>
      </c>
    </row>
    <row r="108" spans="1:22">
      <c r="A108" t="str">
        <f>'Qtr Report - Quantitative (NEW)'!$A$2</f>
        <v>Quarterly Performance Report</v>
      </c>
      <c r="B108">
        <f>Instructions!$H$11</f>
        <v>9</v>
      </c>
      <c r="C108" s="94">
        <f>Instructions!$D$11</f>
        <v>45747</v>
      </c>
      <c r="D108">
        <f>Instructions!$C$3</f>
        <v>1.1000000000000001</v>
      </c>
      <c r="E108" t="str">
        <f>'Qtr Report - Quantitative (NEW)'!$D$3</f>
        <v>Amazing Health Factory Pty Ltd</v>
      </c>
      <c r="F108" t="str">
        <f>'Qtr Report - Quantitative (NEW)'!$D$5</f>
        <v>Low Intensity Mental Health Services</v>
      </c>
      <c r="G108" t="str">
        <f>'Qtr Report - Quantitative (NEW)'!$D$4</f>
        <v>333-2B-3</v>
      </c>
      <c r="H108">
        <f t="shared" si="12"/>
        <v>14</v>
      </c>
      <c r="I108">
        <f t="shared" si="5"/>
        <v>3</v>
      </c>
      <c r="J108" t="str">
        <f>'Qtr Report - Quantitative (NEW)'!$A$7</f>
        <v>Quantitative Information</v>
      </c>
      <c r="K108" t="str" cm="1">
        <f t="array" aca="1" ref="K108" ca="1">INDIRECT(ADDRESS((H108),1,1,1,"Qtr Report - Quantitative (NEW)"))</f>
        <v>All PHN Service Provision</v>
      </c>
      <c r="L108" s="104" t="str" cm="1">
        <f t="array" aca="1" ref="L108" ca="1">INDIRECT(ADDRESS((H108),2,1,1,"Qtr Report - Quantitative (NEW)"))</f>
        <v xml:space="preserve">Number of new Culturally and Linguistically Diverse clients who received a service </v>
      </c>
      <c r="M108" t="str">
        <f t="shared" ca="1" si="7"/>
        <v xml:space="preserve">Number of new Culturally and Linguistically Diverse clients who received a service </v>
      </c>
      <c r="N108" t="str" cm="1">
        <f t="array" aca="1" ref="N108" ca="1">IF(L108=0,IF(M108="","",INDIRECT(ADDRESS((H108),3,1,1,"Qtr Report - Quantitative (NEW)"))),IF(RIGHT(M108)=":","","Total"))</f>
        <v>Total</v>
      </c>
      <c r="O108" t="str">
        <f t="shared" ca="1" si="8"/>
        <v>Tidy</v>
      </c>
      <c r="P108" t="str" cm="1">
        <f t="array" aca="1" ref="P108" ca="1">IF(H108=10,INDIRECT(ADDRESS((H108-1),(I108+8),1,1,"Qtr Report - Quantitative (NEW)")),P107)</f>
        <v>Q3 
(Jan-Mar)</v>
      </c>
      <c r="Q108" s="96" cm="1">
        <f t="array" aca="1" ref="Q108" ca="1">INDIRECT(ADDRESS(H108,(I108+8),1,1,"Qtr Report - Quantitative (NEW)"))</f>
        <v>0</v>
      </c>
      <c r="R108" t="str">
        <f t="shared" si="6"/>
        <v>Cumulative</v>
      </c>
      <c r="S108">
        <f>IF(R108="","",'Qtr Report - Targets'!K116)</f>
        <v>0</v>
      </c>
      <c r="T108">
        <f>IF(S108="","",'Qtr Report - Targets'!O116)</f>
        <v>0</v>
      </c>
      <c r="U108" s="106">
        <f t="shared" si="9"/>
        <v>0</v>
      </c>
      <c r="V108" s="106">
        <f t="shared" si="10"/>
        <v>0</v>
      </c>
    </row>
    <row r="109" spans="1:22">
      <c r="A109" t="str">
        <f>'Qtr Report - Quantitative (NEW)'!$A$2</f>
        <v>Quarterly Performance Report</v>
      </c>
      <c r="B109">
        <f>Instructions!$H$11</f>
        <v>9</v>
      </c>
      <c r="C109" s="94">
        <f>Instructions!$D$11</f>
        <v>45747</v>
      </c>
      <c r="D109">
        <f>Instructions!$C$3</f>
        <v>1.1000000000000001</v>
      </c>
      <c r="E109" t="str">
        <f>'Qtr Report - Quantitative (NEW)'!$D$3</f>
        <v>Amazing Health Factory Pty Ltd</v>
      </c>
      <c r="F109" t="str">
        <f>'Qtr Report - Quantitative (NEW)'!$D$5</f>
        <v>Low Intensity Mental Health Services</v>
      </c>
      <c r="G109" t="str">
        <f>'Qtr Report - Quantitative (NEW)'!$D$4</f>
        <v>333-2B-3</v>
      </c>
      <c r="H109">
        <f t="shared" si="12"/>
        <v>15</v>
      </c>
      <c r="I109">
        <f t="shared" si="5"/>
        <v>3</v>
      </c>
      <c r="J109" t="str">
        <f>'Qtr Report - Quantitative (NEW)'!$A$7</f>
        <v>Quantitative Information</v>
      </c>
      <c r="K109" t="str" cm="1">
        <f t="array" aca="1" ref="K109" ca="1">INDIRECT(ADDRESS((H109),1,1,1,"Qtr Report - Quantitative (NEW)"))</f>
        <v>All PHN Service Provision</v>
      </c>
      <c r="L109" s="104" t="str" cm="1">
        <f t="array" aca="1" ref="L109" ca="1">INDIRECT(ADDRESS((H109),2,1,1,"Qtr Report - Quantitative (NEW)"))</f>
        <v>Number of new people identifying as LGBTIQA+ who received a service</v>
      </c>
      <c r="M109" t="str">
        <f t="shared" ca="1" si="7"/>
        <v>Number of new people identifying as LGBTIQA+ who received a service</v>
      </c>
      <c r="N109" t="str" cm="1">
        <f t="array" aca="1" ref="N109" ca="1">IF(L109=0,IF(M109="","",INDIRECT(ADDRESS((H109),3,1,1,"Qtr Report - Quantitative (NEW)"))),IF(RIGHT(M109)=":","","Total"))</f>
        <v>Total</v>
      </c>
      <c r="O109" t="str">
        <f t="shared" ca="1" si="8"/>
        <v>Tidy</v>
      </c>
      <c r="P109" t="str" cm="1">
        <f t="array" aca="1" ref="P109" ca="1">IF(H109=10,INDIRECT(ADDRESS((H109-1),(I109+8),1,1,"Qtr Report - Quantitative (NEW)")),P108)</f>
        <v>Q3 
(Jan-Mar)</v>
      </c>
      <c r="Q109" s="96" cm="1">
        <f t="array" aca="1" ref="Q109" ca="1">INDIRECT(ADDRESS(H109,(I109+8),1,1,"Qtr Report - Quantitative (NEW)"))</f>
        <v>0</v>
      </c>
      <c r="R109" t="str">
        <f t="shared" si="6"/>
        <v>Cumulative</v>
      </c>
      <c r="S109">
        <f>IF(R109="","",'Qtr Report - Targets'!K117)</f>
        <v>0</v>
      </c>
      <c r="T109">
        <f>IF(S109="","",'Qtr Report - Targets'!O117)</f>
        <v>0</v>
      </c>
      <c r="U109" s="106">
        <f t="shared" si="9"/>
        <v>0</v>
      </c>
      <c r="V109" s="106">
        <f t="shared" si="10"/>
        <v>0</v>
      </c>
    </row>
    <row r="110" spans="1:22">
      <c r="A110" t="str">
        <f>'Qtr Report - Quantitative (NEW)'!$A$2</f>
        <v>Quarterly Performance Report</v>
      </c>
      <c r="B110">
        <f>Instructions!$H$11</f>
        <v>9</v>
      </c>
      <c r="C110" s="94">
        <f>Instructions!$D$11</f>
        <v>45747</v>
      </c>
      <c r="D110">
        <f>Instructions!$C$3</f>
        <v>1.1000000000000001</v>
      </c>
      <c r="E110" t="str">
        <f>'Qtr Report - Quantitative (NEW)'!$D$3</f>
        <v>Amazing Health Factory Pty Ltd</v>
      </c>
      <c r="F110" t="str">
        <f>'Qtr Report - Quantitative (NEW)'!$D$5</f>
        <v>Low Intensity Mental Health Services</v>
      </c>
      <c r="G110" t="str">
        <f>'Qtr Report - Quantitative (NEW)'!$D$4</f>
        <v>333-2B-3</v>
      </c>
      <c r="H110">
        <f t="shared" si="12"/>
        <v>16</v>
      </c>
      <c r="I110">
        <f t="shared" si="5"/>
        <v>3</v>
      </c>
      <c r="J110" t="str">
        <f>'Qtr Report - Quantitative (NEW)'!$A$7</f>
        <v>Quantitative Information</v>
      </c>
      <c r="K110" t="str" cm="1">
        <f t="array" aca="1" ref="K110" ca="1">INDIRECT(ADDRESS((H110),1,1,1,"Qtr Report - Quantitative (NEW)"))</f>
        <v>All PHN Service Provision</v>
      </c>
      <c r="L110" s="104" t="str" cm="1">
        <f t="array" aca="1" ref="L110" ca="1">INDIRECT(ADDRESS((H110),2,1,1,"Qtr Report - Quantitative (NEW)"))</f>
        <v>Number of new people with a disability who received a service</v>
      </c>
      <c r="M110" t="str">
        <f t="shared" ca="1" si="7"/>
        <v>Number of new people with a disability who received a service</v>
      </c>
      <c r="N110" t="str" cm="1">
        <f t="array" aca="1" ref="N110" ca="1">IF(L110=0,IF(M110="","",INDIRECT(ADDRESS((H110),3,1,1,"Qtr Report - Quantitative (NEW)"))),IF(RIGHT(M110)=":","","Total"))</f>
        <v>Total</v>
      </c>
      <c r="O110" t="str">
        <f t="shared" ca="1" si="8"/>
        <v>Tidy</v>
      </c>
      <c r="P110" t="str" cm="1">
        <f t="array" aca="1" ref="P110" ca="1">IF(H110=10,INDIRECT(ADDRESS((H110-1),(I110+8),1,1,"Qtr Report - Quantitative (NEW)")),P109)</f>
        <v>Q3 
(Jan-Mar)</v>
      </c>
      <c r="Q110" s="96" cm="1">
        <f t="array" aca="1" ref="Q110" ca="1">INDIRECT(ADDRESS(H110,(I110+8),1,1,"Qtr Report - Quantitative (NEW)"))</f>
        <v>0</v>
      </c>
      <c r="R110" t="str">
        <f t="shared" si="6"/>
        <v>Cumulative</v>
      </c>
      <c r="S110">
        <f>IF(R110="","",'Qtr Report - Targets'!K118)</f>
        <v>0</v>
      </c>
      <c r="T110">
        <f>IF(S110="","",'Qtr Report - Targets'!O118)</f>
        <v>0</v>
      </c>
      <c r="U110" s="106">
        <f t="shared" si="9"/>
        <v>0</v>
      </c>
      <c r="V110" s="106">
        <f t="shared" si="10"/>
        <v>0</v>
      </c>
    </row>
    <row r="111" spans="1:22">
      <c r="A111" t="str">
        <f>'Qtr Report - Quantitative (NEW)'!$A$2</f>
        <v>Quarterly Performance Report</v>
      </c>
      <c r="B111">
        <f>Instructions!$H$11</f>
        <v>9</v>
      </c>
      <c r="C111" s="94">
        <f>Instructions!$D$11</f>
        <v>45747</v>
      </c>
      <c r="D111">
        <f>Instructions!$C$3</f>
        <v>1.1000000000000001</v>
      </c>
      <c r="E111" t="str">
        <f>'Qtr Report - Quantitative (NEW)'!$D$3</f>
        <v>Amazing Health Factory Pty Ltd</v>
      </c>
      <c r="F111" t="str">
        <f>'Qtr Report - Quantitative (NEW)'!$D$5</f>
        <v>Low Intensity Mental Health Services</v>
      </c>
      <c r="G111" t="str">
        <f>'Qtr Report - Quantitative (NEW)'!$D$4</f>
        <v>333-2B-3</v>
      </c>
      <c r="H111">
        <f t="shared" si="12"/>
        <v>17</v>
      </c>
      <c r="I111">
        <f t="shared" si="5"/>
        <v>3</v>
      </c>
      <c r="J111" t="str">
        <f>'Qtr Report - Quantitative (NEW)'!$A$7</f>
        <v>Quantitative Information</v>
      </c>
      <c r="K111" t="str" cm="1">
        <f t="array" aca="1" ref="K111" ca="1">INDIRECT(ADDRESS((H111),1,1,1,"Qtr Report - Quantitative (NEW)"))</f>
        <v>All PHN Service Provision</v>
      </c>
      <c r="L111" s="104" t="str" cm="1">
        <f t="array" aca="1" ref="L111" ca="1">INDIRECT(ADDRESS((H111),2,1,1,"Qtr Report - Quantitative (NEW)"))</f>
        <v>Number of people receiving a service who are experiencing homelessness / or at risk of experiencing homelessness</v>
      </c>
      <c r="M111" t="str">
        <f t="shared" ca="1" si="7"/>
        <v>Number of people receiving a service who are experiencing homelessness / or at risk of experiencing homelessness</v>
      </c>
      <c r="N111" t="str" cm="1">
        <f t="array" aca="1" ref="N111" ca="1">IF(L111=0,IF(M111="","",INDIRECT(ADDRESS((H111),3,1,1,"Qtr Report - Quantitative (NEW)"))),IF(RIGHT(M111)=":","","Total"))</f>
        <v>Total</v>
      </c>
      <c r="O111" t="str">
        <f t="shared" ca="1" si="8"/>
        <v>Tidy</v>
      </c>
      <c r="P111" t="str" cm="1">
        <f t="array" aca="1" ref="P111" ca="1">IF(H111=10,INDIRECT(ADDRESS((H111-1),(I111+8),1,1,"Qtr Report - Quantitative (NEW)")),P110)</f>
        <v>Q3 
(Jan-Mar)</v>
      </c>
      <c r="Q111" s="96" cm="1">
        <f t="array" aca="1" ref="Q111" ca="1">INDIRECT(ADDRESS(H111,(I111+8),1,1,"Qtr Report - Quantitative (NEW)"))</f>
        <v>0</v>
      </c>
      <c r="R111" t="str">
        <f t="shared" si="6"/>
        <v>Snapshot</v>
      </c>
      <c r="S111">
        <f>IF(R111="","",'Qtr Report - Targets'!K119)</f>
        <v>0</v>
      </c>
      <c r="T111">
        <f>IF(S111="","",'Qtr Report - Targets'!O119)</f>
        <v>0</v>
      </c>
      <c r="U111" s="106">
        <f t="shared" si="9"/>
        <v>0</v>
      </c>
      <c r="V111" s="106" t="str">
        <f t="shared" si="10"/>
        <v/>
      </c>
    </row>
    <row r="112" spans="1:22">
      <c r="A112" t="str">
        <f>'Qtr Report - Quantitative (NEW)'!$A$2</f>
        <v>Quarterly Performance Report</v>
      </c>
      <c r="B112">
        <f>Instructions!$H$11</f>
        <v>9</v>
      </c>
      <c r="C112" s="94">
        <f>Instructions!$D$11</f>
        <v>45747</v>
      </c>
      <c r="D112">
        <f>Instructions!$C$3</f>
        <v>1.1000000000000001</v>
      </c>
      <c r="E112" t="str">
        <f>'Qtr Report - Quantitative (NEW)'!$D$3</f>
        <v>Amazing Health Factory Pty Ltd</v>
      </c>
      <c r="F112" t="str">
        <f>'Qtr Report - Quantitative (NEW)'!$D$5</f>
        <v>Low Intensity Mental Health Services</v>
      </c>
      <c r="G112" t="str">
        <f>'Qtr Report - Quantitative (NEW)'!$D$4</f>
        <v>333-2B-3</v>
      </c>
      <c r="H112">
        <f t="shared" si="12"/>
        <v>18</v>
      </c>
      <c r="I112">
        <f t="shared" si="5"/>
        <v>3</v>
      </c>
      <c r="J112" t="str">
        <f>'Qtr Report - Quantitative (NEW)'!$A$7</f>
        <v>Quantitative Information</v>
      </c>
      <c r="K112" t="str" cm="1">
        <f t="array" aca="1" ref="K112" ca="1">INDIRECT(ADDRESS((H112),1,1,1,"Qtr Report - Quantitative (NEW)"))</f>
        <v>All PHN Service Provision</v>
      </c>
      <c r="L112" s="104" t="str" cm="1">
        <f t="array" aca="1" ref="L112" ca="1">INDIRECT(ADDRESS((H112),2,1,1,"Qtr Report - Quantitative (NEW)"))</f>
        <v>Number of service contacts where an interpreter was used</v>
      </c>
      <c r="M112" t="str">
        <f t="shared" ca="1" si="7"/>
        <v>Number of service contacts where an interpreter was used</v>
      </c>
      <c r="N112" t="str" cm="1">
        <f t="array" aca="1" ref="N112" ca="1">IF(L112=0,IF(M112="","",INDIRECT(ADDRESS((H112),3,1,1,"Qtr Report - Quantitative (NEW)"))),IF(RIGHT(M112)=":","","Total"))</f>
        <v>Total</v>
      </c>
      <c r="O112" t="str">
        <f t="shared" ca="1" si="8"/>
        <v>Tidy</v>
      </c>
      <c r="P112" t="str" cm="1">
        <f t="array" aca="1" ref="P112" ca="1">IF(H112=10,INDIRECT(ADDRESS((H112-1),(I112+8),1,1,"Qtr Report - Quantitative (NEW)")),P111)</f>
        <v>Q3 
(Jan-Mar)</v>
      </c>
      <c r="Q112" s="96" cm="1">
        <f t="array" aca="1" ref="Q112" ca="1">INDIRECT(ADDRESS(H112,(I112+8),1,1,"Qtr Report - Quantitative (NEW)"))</f>
        <v>0</v>
      </c>
      <c r="R112" t="str">
        <f t="shared" si="6"/>
        <v>Cumulative</v>
      </c>
      <c r="S112">
        <f>IF(R112="","",'Qtr Report - Targets'!K120)</f>
        <v>0</v>
      </c>
      <c r="T112">
        <f>IF(S112="","",'Qtr Report - Targets'!O120)</f>
        <v>0</v>
      </c>
      <c r="U112" s="106">
        <f t="shared" si="9"/>
        <v>0</v>
      </c>
      <c r="V112" s="106">
        <f t="shared" si="10"/>
        <v>0</v>
      </c>
    </row>
    <row r="113" spans="1:22">
      <c r="A113" t="str">
        <f>'Qtr Report - Quantitative (NEW)'!$A$2</f>
        <v>Quarterly Performance Report</v>
      </c>
      <c r="B113">
        <f>Instructions!$H$11</f>
        <v>9</v>
      </c>
      <c r="C113" s="94">
        <f>Instructions!$D$11</f>
        <v>45747</v>
      </c>
      <c r="D113">
        <f>Instructions!$C$3</f>
        <v>1.1000000000000001</v>
      </c>
      <c r="E113" t="str">
        <f>'Qtr Report - Quantitative (NEW)'!$D$3</f>
        <v>Amazing Health Factory Pty Ltd</v>
      </c>
      <c r="F113" t="str">
        <f>'Qtr Report - Quantitative (NEW)'!$D$5</f>
        <v>Low Intensity Mental Health Services</v>
      </c>
      <c r="G113" t="str">
        <f>'Qtr Report - Quantitative (NEW)'!$D$4</f>
        <v>333-2B-3</v>
      </c>
      <c r="H113">
        <f t="shared" si="12"/>
        <v>19</v>
      </c>
      <c r="I113">
        <f t="shared" si="5"/>
        <v>3</v>
      </c>
      <c r="J113" t="str">
        <f>'Qtr Report - Quantitative (NEW)'!$A$7</f>
        <v>Quantitative Information</v>
      </c>
      <c r="K113" t="str" cm="1">
        <f t="array" aca="1" ref="K113" ca="1">INDIRECT(ADDRESS((H113),1,1,1,"Qtr Report - Quantitative (NEW)"))</f>
        <v>All PHN Service Provision</v>
      </c>
      <c r="L113" s="104" t="str" cm="1">
        <f t="array" aca="1" ref="L113" ca="1">INDIRECT(ADDRESS((H113),2,1,1,"Qtr Report - Quantitative (NEW)"))</f>
        <v>Total number of hours of service provision undertaken for the period</v>
      </c>
      <c r="M113" t="str">
        <f t="shared" ca="1" si="7"/>
        <v>Total number of hours of service provision undertaken for the period</v>
      </c>
      <c r="N113" t="str" cm="1">
        <f t="array" aca="1" ref="N113" ca="1">IF(L113=0,IF(M113="","",INDIRECT(ADDRESS((H113),3,1,1,"Qtr Report - Quantitative (NEW)"))),IF(RIGHT(M113)=":","","Total"))</f>
        <v>Total</v>
      </c>
      <c r="O113" t="str">
        <f t="shared" ca="1" si="8"/>
        <v>Tidy</v>
      </c>
      <c r="P113" t="str" cm="1">
        <f t="array" aca="1" ref="P113" ca="1">IF(H113=10,INDIRECT(ADDRESS((H113-1),(I113+8),1,1,"Qtr Report - Quantitative (NEW)")),P112)</f>
        <v>Q3 
(Jan-Mar)</v>
      </c>
      <c r="Q113" s="96" cm="1">
        <f t="array" aca="1" ref="Q113" ca="1">INDIRECT(ADDRESS(H113,(I113+8),1,1,"Qtr Report - Quantitative (NEW)"))</f>
        <v>0</v>
      </c>
      <c r="R113" t="str">
        <f t="shared" si="6"/>
        <v>Cumulative</v>
      </c>
      <c r="S113">
        <f>IF(R113="","",'Qtr Report - Targets'!K121)</f>
        <v>0</v>
      </c>
      <c r="T113">
        <f>IF(S113="","",'Qtr Report - Targets'!O121)</f>
        <v>0</v>
      </c>
      <c r="U113" s="106">
        <f t="shared" si="9"/>
        <v>0</v>
      </c>
      <c r="V113" s="106">
        <f t="shared" si="10"/>
        <v>0</v>
      </c>
    </row>
    <row r="114" spans="1:22">
      <c r="A114" t="str">
        <f>'Qtr Report - Quantitative (NEW)'!$A$2</f>
        <v>Quarterly Performance Report</v>
      </c>
      <c r="B114">
        <f>Instructions!$H$11</f>
        <v>9</v>
      </c>
      <c r="C114" s="94">
        <f>Instructions!$D$11</f>
        <v>45747</v>
      </c>
      <c r="D114">
        <f>Instructions!$C$3</f>
        <v>1.1000000000000001</v>
      </c>
      <c r="E114" t="str">
        <f>'Qtr Report - Quantitative (NEW)'!$D$3</f>
        <v>Amazing Health Factory Pty Ltd</v>
      </c>
      <c r="F114" t="str">
        <f>'Qtr Report - Quantitative (NEW)'!$D$5</f>
        <v>Low Intensity Mental Health Services</v>
      </c>
      <c r="G114" t="str">
        <f>'Qtr Report - Quantitative (NEW)'!$D$4</f>
        <v>333-2B-3</v>
      </c>
      <c r="H114">
        <f t="shared" si="12"/>
        <v>20</v>
      </c>
      <c r="I114">
        <f t="shared" si="5"/>
        <v>3</v>
      </c>
      <c r="J114" t="str">
        <f>'Qtr Report - Quantitative (NEW)'!$A$7</f>
        <v>Quantitative Information</v>
      </c>
      <c r="K114" t="str" cm="1">
        <f t="array" aca="1" ref="K114" ca="1">INDIRECT(ADDRESS((H114),1,1,1,"Qtr Report - Quantitative (NEW)"))</f>
        <v>All PHN Service Provision</v>
      </c>
      <c r="L114" s="104" t="str" cm="1">
        <f t="array" aca="1" ref="L114" ca="1">INDIRECT(ADDRESS((H114),2,1,1,"Qtr Report - Quantitative (NEW)"))</f>
        <v>Average number of occasions of service delivered per client:</v>
      </c>
      <c r="M114" t="str">
        <f t="shared" ca="1" si="7"/>
        <v>Average number of occasions of service delivered per client:</v>
      </c>
      <c r="N114" t="str" cm="1">
        <f t="array" aca="1" ref="N114" ca="1">IF(L114=0,IF(M114="","",INDIRECT(ADDRESS((H114),3,1,1,"Qtr Report - Quantitative (NEW)"))),IF(RIGHT(M114)=":","","Total"))</f>
        <v/>
      </c>
      <c r="O114" t="str">
        <f t="shared" ca="1" si="8"/>
        <v>Messy</v>
      </c>
      <c r="P114" t="str" cm="1">
        <f t="array" aca="1" ref="P114" ca="1">IF(H114=10,INDIRECT(ADDRESS((H114-1),(I114+8),1,1,"Qtr Report - Quantitative (NEW)")),P113)</f>
        <v>Q3 
(Jan-Mar)</v>
      </c>
      <c r="Q114" s="96" cm="1">
        <f t="array" aca="1" ref="Q114" ca="1">INDIRECT(ADDRESS(H114,(I114+8),1,1,"Qtr Report - Quantitative (NEW)"))</f>
        <v>0</v>
      </c>
      <c r="R114" t="str">
        <f t="shared" si="6"/>
        <v/>
      </c>
      <c r="S114" t="str">
        <f>IF(R114="","",'Qtr Report - Targets'!K122)</f>
        <v/>
      </c>
      <c r="T114" t="str">
        <f>IF(S114="","",'Qtr Report - Targets'!O122)</f>
        <v/>
      </c>
      <c r="U114" s="106" t="str">
        <f t="shared" si="9"/>
        <v/>
      </c>
      <c r="V114" s="106" t="str">
        <f t="shared" si="10"/>
        <v/>
      </c>
    </row>
    <row r="115" spans="1:22">
      <c r="A115" t="str">
        <f>'Qtr Report - Quantitative (NEW)'!$A$2</f>
        <v>Quarterly Performance Report</v>
      </c>
      <c r="B115">
        <f>Instructions!$H$11</f>
        <v>9</v>
      </c>
      <c r="C115" s="94">
        <f>Instructions!$D$11</f>
        <v>45747</v>
      </c>
      <c r="D115">
        <f>Instructions!$C$3</f>
        <v>1.1000000000000001</v>
      </c>
      <c r="E115" t="str">
        <f>'Qtr Report - Quantitative (NEW)'!$D$3</f>
        <v>Amazing Health Factory Pty Ltd</v>
      </c>
      <c r="F115" t="str">
        <f>'Qtr Report - Quantitative (NEW)'!$D$5</f>
        <v>Low Intensity Mental Health Services</v>
      </c>
      <c r="G115" t="str">
        <f>'Qtr Report - Quantitative (NEW)'!$D$4</f>
        <v>333-2B-3</v>
      </c>
      <c r="H115">
        <f t="shared" si="12"/>
        <v>21</v>
      </c>
      <c r="I115">
        <f t="shared" si="5"/>
        <v>3</v>
      </c>
      <c r="J115" t="str">
        <f>'Qtr Report - Quantitative (NEW)'!$A$7</f>
        <v>Quantitative Information</v>
      </c>
      <c r="K115" t="str" cm="1">
        <f t="array" aca="1" ref="K115" ca="1">INDIRECT(ADDRESS((H115),1,1,1,"Qtr Report - Quantitative (NEW)"))</f>
        <v>All PHN Service Provision</v>
      </c>
      <c r="L115" s="104" cm="1">
        <f t="array" aca="1" ref="L115" ca="1">INDIRECT(ADDRESS((H115),2,1,1,"Qtr Report - Quantitative (NEW)"))</f>
        <v>0</v>
      </c>
      <c r="M115" t="str">
        <f t="shared" ca="1" si="7"/>
        <v>Average number of occasions of service delivered per client:</v>
      </c>
      <c r="N115" t="str" cm="1">
        <f t="array" aca="1" ref="N115" ca="1">IF(L115=0,IF(M115="","",INDIRECT(ADDRESS((H115),3,1,1,"Qtr Report - Quantitative (NEW)"))),IF(RIGHT(M115)=":","","Total"))</f>
        <v>Face-to-face individual sessions</v>
      </c>
      <c r="O115" t="str">
        <f t="shared" ca="1" si="8"/>
        <v>Tidy</v>
      </c>
      <c r="P115" t="str" cm="1">
        <f t="array" aca="1" ref="P115" ca="1">IF(H115=10,INDIRECT(ADDRESS((H115-1),(I115+8),1,1,"Qtr Report - Quantitative (NEW)")),P114)</f>
        <v>Q3 
(Jan-Mar)</v>
      </c>
      <c r="Q115" s="96" cm="1">
        <f t="array" aca="1" ref="Q115" ca="1">INDIRECT(ADDRESS(H115,(I115+8),1,1,"Qtr Report - Quantitative (NEW)"))</f>
        <v>0</v>
      </c>
      <c r="R115" t="str">
        <f t="shared" si="6"/>
        <v>Rate</v>
      </c>
      <c r="S115">
        <f>IF(R115="","",'Qtr Report - Targets'!K123)</f>
        <v>0</v>
      </c>
      <c r="T115">
        <f>IF(S115="","",'Qtr Report - Targets'!O123)</f>
        <v>0</v>
      </c>
      <c r="U115" s="106">
        <f t="shared" si="9"/>
        <v>0</v>
      </c>
      <c r="V115" s="106" t="str">
        <f t="shared" si="10"/>
        <v/>
      </c>
    </row>
    <row r="116" spans="1:22">
      <c r="A116" t="str">
        <f>'Qtr Report - Quantitative (NEW)'!$A$2</f>
        <v>Quarterly Performance Report</v>
      </c>
      <c r="B116">
        <f>Instructions!$H$11</f>
        <v>9</v>
      </c>
      <c r="C116" s="94">
        <f>Instructions!$D$11</f>
        <v>45747</v>
      </c>
      <c r="D116">
        <f>Instructions!$C$3</f>
        <v>1.1000000000000001</v>
      </c>
      <c r="E116" t="str">
        <f>'Qtr Report - Quantitative (NEW)'!$D$3</f>
        <v>Amazing Health Factory Pty Ltd</v>
      </c>
      <c r="F116" t="str">
        <f>'Qtr Report - Quantitative (NEW)'!$D$5</f>
        <v>Low Intensity Mental Health Services</v>
      </c>
      <c r="G116" t="str">
        <f>'Qtr Report - Quantitative (NEW)'!$D$4</f>
        <v>333-2B-3</v>
      </c>
      <c r="H116">
        <f t="shared" si="12"/>
        <v>22</v>
      </c>
      <c r="I116">
        <f t="shared" si="5"/>
        <v>3</v>
      </c>
      <c r="J116" t="str">
        <f>'Qtr Report - Quantitative (NEW)'!$A$7</f>
        <v>Quantitative Information</v>
      </c>
      <c r="K116" t="str" cm="1">
        <f t="array" aca="1" ref="K116" ca="1">INDIRECT(ADDRESS((H116),1,1,1,"Qtr Report - Quantitative (NEW)"))</f>
        <v>All PHN Service Provision</v>
      </c>
      <c r="L116" s="104" cm="1">
        <f t="array" aca="1" ref="L116" ca="1">INDIRECT(ADDRESS((H116),2,1,1,"Qtr Report - Quantitative (NEW)"))</f>
        <v>0</v>
      </c>
      <c r="M116" t="str">
        <f t="shared" ca="1" si="7"/>
        <v>Average number of occasions of service delivered per client:</v>
      </c>
      <c r="N116" t="str" cm="1">
        <f t="array" aca="1" ref="N116" ca="1">IF(L116=0,IF(M116="","",INDIRECT(ADDRESS((H116),3,1,1,"Qtr Report - Quantitative (NEW)"))),IF(RIGHT(M116)=":","","Total"))</f>
        <v>Group sessions</v>
      </c>
      <c r="O116" t="str">
        <f t="shared" ca="1" si="8"/>
        <v>Tidy</v>
      </c>
      <c r="P116" t="str" cm="1">
        <f t="array" aca="1" ref="P116" ca="1">IF(H116=10,INDIRECT(ADDRESS((H116-1),(I116+8),1,1,"Qtr Report - Quantitative (NEW)")),P115)</f>
        <v>Q3 
(Jan-Mar)</v>
      </c>
      <c r="Q116" s="96" cm="1">
        <f t="array" aca="1" ref="Q116" ca="1">INDIRECT(ADDRESS(H116,(I116+8),1,1,"Qtr Report - Quantitative (NEW)"))</f>
        <v>0</v>
      </c>
      <c r="R116" t="str">
        <f t="shared" si="6"/>
        <v>Rate</v>
      </c>
      <c r="S116">
        <f>IF(R116="","",'Qtr Report - Targets'!K124)</f>
        <v>0</v>
      </c>
      <c r="T116">
        <f>IF(S116="","",'Qtr Report - Targets'!O124)</f>
        <v>0</v>
      </c>
      <c r="U116" s="106">
        <f t="shared" si="9"/>
        <v>0</v>
      </c>
      <c r="V116" s="106" t="str">
        <f t="shared" si="10"/>
        <v/>
      </c>
    </row>
    <row r="117" spans="1:22">
      <c r="A117" t="str">
        <f>'Qtr Report - Quantitative (NEW)'!$A$2</f>
        <v>Quarterly Performance Report</v>
      </c>
      <c r="B117">
        <f>Instructions!$H$11</f>
        <v>9</v>
      </c>
      <c r="C117" s="94">
        <f>Instructions!$D$11</f>
        <v>45747</v>
      </c>
      <c r="D117">
        <f>Instructions!$C$3</f>
        <v>1.1000000000000001</v>
      </c>
      <c r="E117" t="str">
        <f>'Qtr Report - Quantitative (NEW)'!$D$3</f>
        <v>Amazing Health Factory Pty Ltd</v>
      </c>
      <c r="F117" t="str">
        <f>'Qtr Report - Quantitative (NEW)'!$D$5</f>
        <v>Low Intensity Mental Health Services</v>
      </c>
      <c r="G117" t="str">
        <f>'Qtr Report - Quantitative (NEW)'!$D$4</f>
        <v>333-2B-3</v>
      </c>
      <c r="H117">
        <f t="shared" si="12"/>
        <v>23</v>
      </c>
      <c r="I117">
        <f t="shared" si="5"/>
        <v>3</v>
      </c>
      <c r="J117" t="str">
        <f>'Qtr Report - Quantitative (NEW)'!$A$7</f>
        <v>Quantitative Information</v>
      </c>
      <c r="K117" t="str" cm="1">
        <f t="array" aca="1" ref="K117" ca="1">INDIRECT(ADDRESS((H117),1,1,1,"Qtr Report - Quantitative (NEW)"))</f>
        <v>All PHN Service Provision</v>
      </c>
      <c r="L117" s="104" cm="1">
        <f t="array" aca="1" ref="L117" ca="1">INDIRECT(ADDRESS((H117),2,1,1,"Qtr Report - Quantitative (NEW)"))</f>
        <v>0</v>
      </c>
      <c r="M117" t="str">
        <f t="shared" ca="1" si="7"/>
        <v>Average number of occasions of service delivered per client:</v>
      </c>
      <c r="N117" t="str" cm="1">
        <f t="array" aca="1" ref="N117" ca="1">IF(L117=0,IF(M117="","",INDIRECT(ADDRESS((H117),3,1,1,"Qtr Report - Quantitative (NEW)"))),IF(RIGHT(M117)=":","","Total"))</f>
        <v>Telephone or telehealth sessions</v>
      </c>
      <c r="O117" t="str">
        <f t="shared" ca="1" si="8"/>
        <v>Tidy</v>
      </c>
      <c r="P117" t="str" cm="1">
        <f t="array" aca="1" ref="P117" ca="1">IF(H117=10,INDIRECT(ADDRESS((H117-1),(I117+8),1,1,"Qtr Report - Quantitative (NEW)")),P116)</f>
        <v>Q3 
(Jan-Mar)</v>
      </c>
      <c r="Q117" s="96" cm="1">
        <f t="array" aca="1" ref="Q117" ca="1">INDIRECT(ADDRESS(H117,(I117+8),1,1,"Qtr Report - Quantitative (NEW)"))</f>
        <v>0</v>
      </c>
      <c r="R117" t="str">
        <f t="shared" si="6"/>
        <v>Rate</v>
      </c>
      <c r="S117">
        <f>IF(R117="","",'Qtr Report - Targets'!K125)</f>
        <v>0</v>
      </c>
      <c r="T117">
        <f>IF(S117="","",'Qtr Report - Targets'!O125)</f>
        <v>0</v>
      </c>
      <c r="U117" s="106">
        <f t="shared" si="9"/>
        <v>0</v>
      </c>
      <c r="V117" s="106" t="str">
        <f t="shared" si="10"/>
        <v/>
      </c>
    </row>
    <row r="118" spans="1:22">
      <c r="A118" t="str">
        <f>'Qtr Report - Quantitative (NEW)'!$A$2</f>
        <v>Quarterly Performance Report</v>
      </c>
      <c r="B118">
        <f>Instructions!$H$11</f>
        <v>9</v>
      </c>
      <c r="C118" s="94">
        <f>Instructions!$D$11</f>
        <v>45747</v>
      </c>
      <c r="D118">
        <f>Instructions!$C$3</f>
        <v>1.1000000000000001</v>
      </c>
      <c r="E118" t="str">
        <f>'Qtr Report - Quantitative (NEW)'!$D$3</f>
        <v>Amazing Health Factory Pty Ltd</v>
      </c>
      <c r="F118" t="str">
        <f>'Qtr Report - Quantitative (NEW)'!$D$5</f>
        <v>Low Intensity Mental Health Services</v>
      </c>
      <c r="G118" t="str">
        <f>'Qtr Report - Quantitative (NEW)'!$D$4</f>
        <v>333-2B-3</v>
      </c>
      <c r="H118">
        <f t="shared" si="12"/>
        <v>24</v>
      </c>
      <c r="I118">
        <f t="shared" ref="I118:I181" si="13">I67+1</f>
        <v>3</v>
      </c>
      <c r="J118" t="str">
        <f>'Qtr Report - Quantitative (NEW)'!$A$7</f>
        <v>Quantitative Information</v>
      </c>
      <c r="K118" t="str" cm="1">
        <f t="array" aca="1" ref="K118" ca="1">INDIRECT(ADDRESS((H118),1,1,1,"Qtr Report - Quantitative (NEW)"))</f>
        <v>All PHN Service Provision</v>
      </c>
      <c r="L118" s="104" t="str" cm="1">
        <f t="array" aca="1" ref="L118" ca="1">INDIRECT(ADDRESS((H118),2,1,1,"Qtr Report - Quantitative (NEW)"))</f>
        <v>Number of clients who have met their Support Plan goals and have exited from the service (Treatment concluded)</v>
      </c>
      <c r="M118" t="str">
        <f t="shared" ca="1" si="7"/>
        <v>Number of clients who have met their Support Plan goals and have exited from the service (Treatment concluded)</v>
      </c>
      <c r="N118" t="str" cm="1">
        <f t="array" aca="1" ref="N118" ca="1">IF(L118=0,IF(M118="","",INDIRECT(ADDRESS((H118),3,1,1,"Qtr Report - Quantitative (NEW)"))),IF(RIGHT(M118)=":","","Total"))</f>
        <v>Total</v>
      </c>
      <c r="O118" t="str">
        <f t="shared" ca="1" si="8"/>
        <v>Tidy</v>
      </c>
      <c r="P118" t="str" cm="1">
        <f t="array" aca="1" ref="P118" ca="1">IF(H118=10,INDIRECT(ADDRESS((H118-1),(I118+8),1,1,"Qtr Report - Quantitative (NEW)")),P117)</f>
        <v>Q3 
(Jan-Mar)</v>
      </c>
      <c r="Q118" s="96" cm="1">
        <f t="array" aca="1" ref="Q118" ca="1">INDIRECT(ADDRESS(H118,(I118+8),1,1,"Qtr Report - Quantitative (NEW)"))</f>
        <v>0</v>
      </c>
      <c r="R118" t="str">
        <f t="shared" ref="R118:R181" si="14">R67</f>
        <v>Cumulative</v>
      </c>
      <c r="S118">
        <f>IF(R118="","",'Qtr Report - Targets'!K126)</f>
        <v>0</v>
      </c>
      <c r="T118">
        <f>IF(S118="","",'Qtr Report - Targets'!O126)</f>
        <v>0</v>
      </c>
      <c r="U118" s="106">
        <f t="shared" si="9"/>
        <v>0</v>
      </c>
      <c r="V118" s="106">
        <f t="shared" si="10"/>
        <v>0</v>
      </c>
    </row>
    <row r="119" spans="1:22">
      <c r="A119" t="str">
        <f>'Qtr Report - Quantitative (NEW)'!$A$2</f>
        <v>Quarterly Performance Report</v>
      </c>
      <c r="B119">
        <f>Instructions!$H$11</f>
        <v>9</v>
      </c>
      <c r="C119" s="94">
        <f>Instructions!$D$11</f>
        <v>45747</v>
      </c>
      <c r="D119">
        <f>Instructions!$C$3</f>
        <v>1.1000000000000001</v>
      </c>
      <c r="E119" t="str">
        <f>'Qtr Report - Quantitative (NEW)'!$D$3</f>
        <v>Amazing Health Factory Pty Ltd</v>
      </c>
      <c r="F119" t="str">
        <f>'Qtr Report - Quantitative (NEW)'!$D$5</f>
        <v>Low Intensity Mental Health Services</v>
      </c>
      <c r="G119" t="str">
        <f>'Qtr Report - Quantitative (NEW)'!$D$4</f>
        <v>333-2B-3</v>
      </c>
      <c r="H119">
        <f t="shared" si="12"/>
        <v>25</v>
      </c>
      <c r="I119">
        <f t="shared" si="13"/>
        <v>3</v>
      </c>
      <c r="J119" t="str">
        <f>'Qtr Report - Quantitative (NEW)'!$A$7</f>
        <v>Quantitative Information</v>
      </c>
      <c r="K119" t="str" cm="1">
        <f t="array" aca="1" ref="K119" ca="1">INDIRECT(ADDRESS((H119),1,1,1,"Qtr Report - Quantitative (NEW)"))</f>
        <v>All PHN Service Provision</v>
      </c>
      <c r="L119" s="104" t="str" cm="1">
        <f t="array" aca="1" ref="L119" ca="1">INDIRECT(ADDRESS((H119),2,1,1,"Qtr Report - Quantitative (NEW)"))</f>
        <v>Number of clients that were administratively closed (unplanned exits) from the service</v>
      </c>
      <c r="M119" t="str">
        <f t="shared" ca="1" si="7"/>
        <v>Number of clients that were administratively closed (unplanned exits) from the service</v>
      </c>
      <c r="N119" t="str" cm="1">
        <f t="array" aca="1" ref="N119" ca="1">IF(L119=0,IF(M119="","",INDIRECT(ADDRESS((H119),3,1,1,"Qtr Report - Quantitative (NEW)"))),IF(RIGHT(M119)=":","","Total"))</f>
        <v>Total</v>
      </c>
      <c r="O119" t="str">
        <f t="shared" ca="1" si="8"/>
        <v>Tidy</v>
      </c>
      <c r="P119" t="str" cm="1">
        <f t="array" aca="1" ref="P119" ca="1">IF(H119=10,INDIRECT(ADDRESS((H119-1),(I119+8),1,1,"Qtr Report - Quantitative (NEW)")),P118)</f>
        <v>Q3 
(Jan-Mar)</v>
      </c>
      <c r="Q119" s="96" cm="1">
        <f t="array" aca="1" ref="Q119" ca="1">INDIRECT(ADDRESS(H119,(I119+8),1,1,"Qtr Report - Quantitative (NEW)"))</f>
        <v>0</v>
      </c>
      <c r="R119" t="str">
        <f t="shared" si="14"/>
        <v>Cumulative</v>
      </c>
      <c r="S119">
        <f>IF(R119="","",'Qtr Report - Targets'!K127)</f>
        <v>0</v>
      </c>
      <c r="T119">
        <f>IF(S119="","",'Qtr Report - Targets'!O127)</f>
        <v>0</v>
      </c>
      <c r="U119" s="106">
        <f t="shared" si="9"/>
        <v>0</v>
      </c>
      <c r="V119" s="106">
        <f t="shared" si="10"/>
        <v>0</v>
      </c>
    </row>
    <row r="120" spans="1:22">
      <c r="A120" t="str">
        <f>'Qtr Report - Quantitative (NEW)'!$A$2</f>
        <v>Quarterly Performance Report</v>
      </c>
      <c r="B120">
        <f>Instructions!$H$11</f>
        <v>9</v>
      </c>
      <c r="C120" s="94">
        <f>Instructions!$D$11</f>
        <v>45747</v>
      </c>
      <c r="D120">
        <f>Instructions!$C$3</f>
        <v>1.1000000000000001</v>
      </c>
      <c r="E120" t="str">
        <f>'Qtr Report - Quantitative (NEW)'!$D$3</f>
        <v>Amazing Health Factory Pty Ltd</v>
      </c>
      <c r="F120" t="str">
        <f>'Qtr Report - Quantitative (NEW)'!$D$5</f>
        <v>Low Intensity Mental Health Services</v>
      </c>
      <c r="G120" t="str">
        <f>'Qtr Report - Quantitative (NEW)'!$D$4</f>
        <v>333-2B-3</v>
      </c>
      <c r="H120">
        <f t="shared" si="12"/>
        <v>26</v>
      </c>
      <c r="I120">
        <f t="shared" si="13"/>
        <v>3</v>
      </c>
      <c r="J120" t="str">
        <f>'Qtr Report - Quantitative (NEW)'!$A$7</f>
        <v>Quantitative Information</v>
      </c>
      <c r="K120" t="str" cm="1">
        <f t="array" aca="1" ref="K120" ca="1">INDIRECT(ADDRESS((H120),1,1,1,"Qtr Report - Quantitative (NEW)"))</f>
        <v>All PHN Service Provision</v>
      </c>
      <c r="L120" s="104" t="str" cm="1">
        <f t="array" aca="1" ref="L120" ca="1">INDIRECT(ADDRESS((H120),2,1,1,"Qtr Report - Quantitative (NEW)"))</f>
        <v>Average waiting times from referral to initial accessing service</v>
      </c>
      <c r="M120" t="str">
        <f t="shared" ca="1" si="7"/>
        <v>Average waiting times from referral to initial accessing service</v>
      </c>
      <c r="N120" t="str" cm="1">
        <f t="array" aca="1" ref="N120" ca="1">IF(L120=0,IF(M120="","",INDIRECT(ADDRESS((H120),3,1,1,"Qtr Report - Quantitative (NEW)"))),IF(RIGHT(M120)=":","","Total"))</f>
        <v>Total</v>
      </c>
      <c r="O120" t="str">
        <f t="shared" ca="1" si="8"/>
        <v>Tidy</v>
      </c>
      <c r="P120" t="str" cm="1">
        <f t="array" aca="1" ref="P120" ca="1">IF(H120=10,INDIRECT(ADDRESS((H120-1),(I120+8),1,1,"Qtr Report - Quantitative (NEW)")),P119)</f>
        <v>Q3 
(Jan-Mar)</v>
      </c>
      <c r="Q120" s="96" cm="1">
        <f t="array" aca="1" ref="Q120" ca="1">INDIRECT(ADDRESS(H120,(I120+8),1,1,"Qtr Report - Quantitative (NEW)"))</f>
        <v>0</v>
      </c>
      <c r="R120" t="str">
        <f t="shared" si="14"/>
        <v>Rate</v>
      </c>
      <c r="S120">
        <f>IF(R120="","",'Qtr Report - Targets'!K128)</f>
        <v>0</v>
      </c>
      <c r="T120">
        <f>IF(S120="","",'Qtr Report - Targets'!O128)</f>
        <v>0</v>
      </c>
      <c r="U120" s="106">
        <f t="shared" si="9"/>
        <v>0</v>
      </c>
      <c r="V120" s="106" t="str">
        <f t="shared" si="10"/>
        <v/>
      </c>
    </row>
    <row r="121" spans="1:22">
      <c r="A121" t="str">
        <f>'Qtr Report - Quantitative (NEW)'!$A$2</f>
        <v>Quarterly Performance Report</v>
      </c>
      <c r="B121">
        <f>Instructions!$H$11</f>
        <v>9</v>
      </c>
      <c r="C121" s="94">
        <f>Instructions!$D$11</f>
        <v>45747</v>
      </c>
      <c r="D121">
        <f>Instructions!$C$3</f>
        <v>1.1000000000000001</v>
      </c>
      <c r="E121" t="str">
        <f>'Qtr Report - Quantitative (NEW)'!$D$3</f>
        <v>Amazing Health Factory Pty Ltd</v>
      </c>
      <c r="F121" t="str">
        <f>'Qtr Report - Quantitative (NEW)'!$D$5</f>
        <v>Low Intensity Mental Health Services</v>
      </c>
      <c r="G121" t="str">
        <f>'Qtr Report - Quantitative (NEW)'!$D$4</f>
        <v>333-2B-3</v>
      </c>
      <c r="H121">
        <f t="shared" si="12"/>
        <v>27</v>
      </c>
      <c r="I121">
        <f t="shared" si="13"/>
        <v>3</v>
      </c>
      <c r="J121" t="str">
        <f>'Qtr Report - Quantitative (NEW)'!$A$7</f>
        <v>Quantitative Information</v>
      </c>
      <c r="K121" t="str" cm="1">
        <f t="array" aca="1" ref="K121" ca="1">INDIRECT(ADDRESS((H121),1,1,1,"Qtr Report - Quantitative (NEW)"))</f>
        <v>All PHN Service Provision</v>
      </c>
      <c r="L121" s="104" t="str" cm="1">
        <f t="array" aca="1" ref="L121" ca="1">INDIRECT(ADDRESS((H121),2,1,1,"Qtr Report - Quantitative (NEW)"))</f>
        <v>Number of service contacts that were not attended (DNA rates)</v>
      </c>
      <c r="M121" t="str">
        <f t="shared" ca="1" si="7"/>
        <v>Number of service contacts that were not attended (DNA rates)</v>
      </c>
      <c r="N121" t="str" cm="1">
        <f t="array" aca="1" ref="N121" ca="1">IF(L121=0,IF(M121="","",INDIRECT(ADDRESS((H121),3,1,1,"Qtr Report - Quantitative (NEW)"))),IF(RIGHT(M121)=":","","Total"))</f>
        <v>Total</v>
      </c>
      <c r="O121" t="str">
        <f t="shared" ca="1" si="8"/>
        <v>Tidy</v>
      </c>
      <c r="P121" t="str" cm="1">
        <f t="array" aca="1" ref="P121" ca="1">IF(H121=10,INDIRECT(ADDRESS((H121-1),(I121+8),1,1,"Qtr Report - Quantitative (NEW)")),P120)</f>
        <v>Q3 
(Jan-Mar)</v>
      </c>
      <c r="Q121" s="96" cm="1">
        <f t="array" aca="1" ref="Q121" ca="1">INDIRECT(ADDRESS(H121,(I121+8),1,1,"Qtr Report - Quantitative (NEW)"))</f>
        <v>0</v>
      </c>
      <c r="R121" t="str">
        <f t="shared" si="14"/>
        <v>Cumulative</v>
      </c>
      <c r="S121">
        <f>IF(R121="","",'Qtr Report - Targets'!K129)</f>
        <v>0</v>
      </c>
      <c r="T121">
        <f>IF(S121="","",'Qtr Report - Targets'!O129)</f>
        <v>0</v>
      </c>
      <c r="U121" s="106">
        <f t="shared" si="9"/>
        <v>0</v>
      </c>
      <c r="V121" s="106">
        <f t="shared" si="10"/>
        <v>0</v>
      </c>
    </row>
    <row r="122" spans="1:22">
      <c r="A122" t="str">
        <f>'Qtr Report - Quantitative (NEW)'!$A$2</f>
        <v>Quarterly Performance Report</v>
      </c>
      <c r="B122">
        <f>Instructions!$H$11</f>
        <v>9</v>
      </c>
      <c r="C122" s="94">
        <f>Instructions!$D$11</f>
        <v>45747</v>
      </c>
      <c r="D122">
        <f>Instructions!$C$3</f>
        <v>1.1000000000000001</v>
      </c>
      <c r="E122" t="str">
        <f>'Qtr Report - Quantitative (NEW)'!$D$3</f>
        <v>Amazing Health Factory Pty Ltd</v>
      </c>
      <c r="F122" t="str">
        <f>'Qtr Report - Quantitative (NEW)'!$D$5</f>
        <v>Low Intensity Mental Health Services</v>
      </c>
      <c r="G122" t="str">
        <f>'Qtr Report - Quantitative (NEW)'!$D$4</f>
        <v>333-2B-3</v>
      </c>
      <c r="H122">
        <f t="shared" si="12"/>
        <v>28</v>
      </c>
      <c r="I122">
        <f t="shared" si="13"/>
        <v>3</v>
      </c>
      <c r="J122" t="str">
        <f>'Qtr Report - Quantitative (NEW)'!$A$7</f>
        <v>Quantitative Information</v>
      </c>
      <c r="K122" t="str" cm="1">
        <f t="array" aca="1" ref="K122" ca="1">INDIRECT(ADDRESS((H122),1,1,1,"Qtr Report - Quantitative (NEW)"))</f>
        <v>All PHN Service Provision</v>
      </c>
      <c r="L122" s="104" t="str" cm="1">
        <f t="array" aca="1" ref="L122" ca="1">INDIRECT(ADDRESS((H122),2,1,1,"Qtr Report - Quantitative (NEW)"))</f>
        <v>Number of activities undertaken to increase community awareness/engagement for services provided</v>
      </c>
      <c r="M122" t="str">
        <f t="shared" ca="1" si="7"/>
        <v>Number of activities undertaken to increase community awareness/engagement for services provided</v>
      </c>
      <c r="N122" t="str" cm="1">
        <f t="array" aca="1" ref="N122" ca="1">IF(L122=0,IF(M122="","",INDIRECT(ADDRESS((H122),3,1,1,"Qtr Report - Quantitative (NEW)"))),IF(RIGHT(M122)=":","","Total"))</f>
        <v>Total</v>
      </c>
      <c r="O122" t="str">
        <f t="shared" ca="1" si="8"/>
        <v>Tidy</v>
      </c>
      <c r="P122" t="str" cm="1">
        <f t="array" aca="1" ref="P122" ca="1">IF(H122=10,INDIRECT(ADDRESS((H122-1),(I122+8),1,1,"Qtr Report - Quantitative (NEW)")),P121)</f>
        <v>Q3 
(Jan-Mar)</v>
      </c>
      <c r="Q122" s="96" cm="1">
        <f t="array" aca="1" ref="Q122" ca="1">INDIRECT(ADDRESS(H122,(I122+8),1,1,"Qtr Report - Quantitative (NEW)"))</f>
        <v>0</v>
      </c>
      <c r="R122" t="str">
        <f t="shared" si="14"/>
        <v>Cumulative</v>
      </c>
      <c r="S122">
        <f>IF(R122="","",'Qtr Report - Targets'!K130)</f>
        <v>0</v>
      </c>
      <c r="T122">
        <f>IF(S122="","",'Qtr Report - Targets'!O130)</f>
        <v>0</v>
      </c>
      <c r="U122" s="106">
        <f t="shared" si="9"/>
        <v>0</v>
      </c>
      <c r="V122" s="106">
        <f t="shared" si="10"/>
        <v>0</v>
      </c>
    </row>
    <row r="123" spans="1:22">
      <c r="A123" t="str">
        <f>'Qtr Report - Quantitative (NEW)'!$A$2</f>
        <v>Quarterly Performance Report</v>
      </c>
      <c r="B123">
        <f>Instructions!$H$11</f>
        <v>9</v>
      </c>
      <c r="C123" s="94">
        <f>Instructions!$D$11</f>
        <v>45747</v>
      </c>
      <c r="D123">
        <f>Instructions!$C$3</f>
        <v>1.1000000000000001</v>
      </c>
      <c r="E123" t="str">
        <f>'Qtr Report - Quantitative (NEW)'!$D$3</f>
        <v>Amazing Health Factory Pty Ltd</v>
      </c>
      <c r="F123" t="str">
        <f>'Qtr Report - Quantitative (NEW)'!$D$5</f>
        <v>Low Intensity Mental Health Services</v>
      </c>
      <c r="G123" t="str">
        <f>'Qtr Report - Quantitative (NEW)'!$D$4</f>
        <v>333-2B-3</v>
      </c>
      <c r="H123">
        <f t="shared" si="12"/>
        <v>29</v>
      </c>
      <c r="I123">
        <f t="shared" si="13"/>
        <v>3</v>
      </c>
      <c r="J123" t="str">
        <f>'Qtr Report - Quantitative (NEW)'!$A$7</f>
        <v>Quantitative Information</v>
      </c>
      <c r="K123" t="str" cm="1">
        <f t="array" aca="1" ref="K123" ca="1">INDIRECT(ADDRESS((H123),1,1,1,"Qtr Report - Quantitative (NEW)"))</f>
        <v>All PHN Service Provision</v>
      </c>
      <c r="L123" s="104" t="str" cm="1">
        <f t="array" aca="1" ref="L123" ca="1">INDIRECT(ADDRESS((H123),2,1,1,"Qtr Report - Quantitative (NEW)"))</f>
        <v>Percentage of clients who provided feedback by completing a satisfaction/experience survey</v>
      </c>
      <c r="M123" t="str">
        <f t="shared" ca="1" si="7"/>
        <v>Percentage of clients who provided feedback by completing a satisfaction/experience survey</v>
      </c>
      <c r="N123" t="str" cm="1">
        <f t="array" aca="1" ref="N123" ca="1">IF(L123=0,IF(M123="","",INDIRECT(ADDRESS((H123),3,1,1,"Qtr Report - Quantitative (NEW)"))),IF(RIGHT(M123)=":","","Total"))</f>
        <v>Total</v>
      </c>
      <c r="O123" t="str">
        <f t="shared" ca="1" si="8"/>
        <v>Tidy</v>
      </c>
      <c r="P123" t="str" cm="1">
        <f t="array" aca="1" ref="P123" ca="1">IF(H123=10,INDIRECT(ADDRESS((H123-1),(I123+8),1,1,"Qtr Report - Quantitative (NEW)")),P122)</f>
        <v>Q3 
(Jan-Mar)</v>
      </c>
      <c r="Q123" s="96" cm="1">
        <f t="array" aca="1" ref="Q123" ca="1">INDIRECT(ADDRESS(H123,(I123+8),1,1,"Qtr Report - Quantitative (NEW)"))</f>
        <v>0</v>
      </c>
      <c r="R123" t="str">
        <f t="shared" si="14"/>
        <v>Rate</v>
      </c>
      <c r="S123">
        <f>IF(R123="","",'Qtr Report - Targets'!K131)</f>
        <v>0</v>
      </c>
      <c r="T123">
        <f>IF(S123="","",'Qtr Report - Targets'!O131)</f>
        <v>0</v>
      </c>
      <c r="U123" s="106">
        <f t="shared" si="9"/>
        <v>0</v>
      </c>
      <c r="V123" s="106" t="str">
        <f t="shared" si="10"/>
        <v/>
      </c>
    </row>
    <row r="124" spans="1:22">
      <c r="A124" t="str">
        <f>'Qtr Report - Quantitative (NEW)'!$A$2</f>
        <v>Quarterly Performance Report</v>
      </c>
      <c r="B124">
        <f>Instructions!$H$11</f>
        <v>9</v>
      </c>
      <c r="C124" s="94">
        <f>Instructions!$D$11</f>
        <v>45747</v>
      </c>
      <c r="D124">
        <f>Instructions!$C$3</f>
        <v>1.1000000000000001</v>
      </c>
      <c r="E124" t="str">
        <f>'Qtr Report - Quantitative (NEW)'!$D$3</f>
        <v>Amazing Health Factory Pty Ltd</v>
      </c>
      <c r="F124" t="str">
        <f>'Qtr Report - Quantitative (NEW)'!$D$5</f>
        <v>Low Intensity Mental Health Services</v>
      </c>
      <c r="G124" t="str">
        <f>'Qtr Report - Quantitative (NEW)'!$D$4</f>
        <v>333-2B-3</v>
      </c>
      <c r="H124">
        <f t="shared" si="12"/>
        <v>30</v>
      </c>
      <c r="I124">
        <f t="shared" si="13"/>
        <v>3</v>
      </c>
      <c r="J124" t="str">
        <f>'Qtr Report - Quantitative (NEW)'!$A$7</f>
        <v>Quantitative Information</v>
      </c>
      <c r="K124" t="str" cm="1">
        <f t="array" aca="1" ref="K124" ca="1">INDIRECT(ADDRESS((H124),1,1,1,"Qtr Report - Quantitative (NEW)"))</f>
        <v>All PHN Service Provision</v>
      </c>
      <c r="L124" s="104" t="str" cm="1">
        <f t="array" aca="1" ref="L124" ca="1">INDIRECT(ADDRESS((H124),2,1,1,"Qtr Report - Quantitative (NEW)"))</f>
        <v>Percentage of clients who reported high level of satisfaction and experience with service</v>
      </c>
      <c r="M124" t="str">
        <f t="shared" ca="1" si="7"/>
        <v>Percentage of clients who reported high level of satisfaction and experience with service</v>
      </c>
      <c r="N124" t="str" cm="1">
        <f t="array" aca="1" ref="N124" ca="1">IF(L124=0,IF(M124="","",INDIRECT(ADDRESS((H124),3,1,1,"Qtr Report - Quantitative (NEW)"))),IF(RIGHT(M124)=":","","Total"))</f>
        <v>Total</v>
      </c>
      <c r="O124" t="str">
        <f t="shared" ca="1" si="8"/>
        <v>Tidy</v>
      </c>
      <c r="P124" t="str" cm="1">
        <f t="array" aca="1" ref="P124" ca="1">IF(H124=10,INDIRECT(ADDRESS((H124-1),(I124+8),1,1,"Qtr Report - Quantitative (NEW)")),P123)</f>
        <v>Q3 
(Jan-Mar)</v>
      </c>
      <c r="Q124" s="96" cm="1">
        <f t="array" aca="1" ref="Q124" ca="1">INDIRECT(ADDRESS(H124,(I124+8),1,1,"Qtr Report - Quantitative (NEW)"))</f>
        <v>0</v>
      </c>
      <c r="R124" t="str">
        <f t="shared" si="14"/>
        <v>Rate</v>
      </c>
      <c r="S124">
        <f>IF(R124="","",'Qtr Report - Targets'!K132)</f>
        <v>0</v>
      </c>
      <c r="T124">
        <f>IF(S124="","",'Qtr Report - Targets'!O132)</f>
        <v>0</v>
      </c>
      <c r="U124" s="106">
        <f t="shared" si="9"/>
        <v>0</v>
      </c>
      <c r="V124" s="106" t="str">
        <f t="shared" si="10"/>
        <v/>
      </c>
    </row>
    <row r="125" spans="1:22">
      <c r="A125" t="str">
        <f>'Qtr Report - Quantitative (NEW)'!$A$2</f>
        <v>Quarterly Performance Report</v>
      </c>
      <c r="B125">
        <f>Instructions!$H$11</f>
        <v>9</v>
      </c>
      <c r="C125" s="94">
        <f>Instructions!$D$11</f>
        <v>45747</v>
      </c>
      <c r="D125">
        <f>Instructions!$C$3</f>
        <v>1.1000000000000001</v>
      </c>
      <c r="E125" t="str">
        <f>'Qtr Report - Quantitative (NEW)'!$D$3</f>
        <v>Amazing Health Factory Pty Ltd</v>
      </c>
      <c r="F125" t="str">
        <f>'Qtr Report - Quantitative (NEW)'!$D$5</f>
        <v>Low Intensity Mental Health Services</v>
      </c>
      <c r="G125" t="str">
        <f>'Qtr Report - Quantitative (NEW)'!$D$4</f>
        <v>333-2B-3</v>
      </c>
      <c r="H125">
        <f t="shared" si="12"/>
        <v>31</v>
      </c>
      <c r="I125">
        <f t="shared" si="13"/>
        <v>3</v>
      </c>
      <c r="J125" t="str">
        <f>'Qtr Report - Quantitative (NEW)'!$A$7</f>
        <v>Quantitative Information</v>
      </c>
      <c r="K125" t="str" cm="1">
        <f t="array" aca="1" ref="K125" ca="1">INDIRECT(ADDRESS((H125),1,1,1,"Qtr Report - Quantitative (NEW)"))</f>
        <v>All PHN Service Provision</v>
      </c>
      <c r="L125" s="104" t="str" cm="1">
        <f t="array" aca="1" ref="L125" ca="1">INDIRECT(ADDRESS((H125),2,1,1,"Qtr Report - Quantitative (NEW)"))</f>
        <v>Percentage of staff who have undertaken professional development activities</v>
      </c>
      <c r="M125" t="str">
        <f t="shared" ca="1" si="7"/>
        <v>Percentage of staff who have undertaken professional development activities</v>
      </c>
      <c r="N125" t="str" cm="1">
        <f t="array" aca="1" ref="N125" ca="1">IF(L125=0,IF(M125="","",INDIRECT(ADDRESS((H125),3,1,1,"Qtr Report - Quantitative (NEW)"))),IF(RIGHT(M125)=":","","Total"))</f>
        <v>Total</v>
      </c>
      <c r="O125" t="str">
        <f t="shared" ca="1" si="8"/>
        <v>Tidy</v>
      </c>
      <c r="P125" t="str" cm="1">
        <f t="array" aca="1" ref="P125" ca="1">IF(H125=10,INDIRECT(ADDRESS((H125-1),(I125+8),1,1,"Qtr Report - Quantitative (NEW)")),P124)</f>
        <v>Q3 
(Jan-Mar)</v>
      </c>
      <c r="Q125" s="96" cm="1">
        <f t="array" aca="1" ref="Q125" ca="1">INDIRECT(ADDRESS(H125,(I125+8),1,1,"Qtr Report - Quantitative (NEW)"))</f>
        <v>0</v>
      </c>
      <c r="R125" t="str">
        <f t="shared" si="14"/>
        <v>Rate</v>
      </c>
      <c r="S125">
        <f>IF(R125="","",'Qtr Report - Targets'!K133)</f>
        <v>0</v>
      </c>
      <c r="T125">
        <f>IF(S125="","",'Qtr Report - Targets'!O133)</f>
        <v>0</v>
      </c>
      <c r="U125" s="106">
        <f t="shared" si="9"/>
        <v>0</v>
      </c>
      <c r="V125" s="106" t="str">
        <f t="shared" si="10"/>
        <v/>
      </c>
    </row>
    <row r="126" spans="1:22">
      <c r="A126" t="str">
        <f>'Qtr Report - Quantitative (NEW)'!$A$2</f>
        <v>Quarterly Performance Report</v>
      </c>
      <c r="B126">
        <f>Instructions!$H$11</f>
        <v>9</v>
      </c>
      <c r="C126" s="94">
        <f>Instructions!$D$11</f>
        <v>45747</v>
      </c>
      <c r="D126">
        <f>Instructions!$C$3</f>
        <v>1.1000000000000001</v>
      </c>
      <c r="E126" t="str">
        <f>'Qtr Report - Quantitative (NEW)'!$D$3</f>
        <v>Amazing Health Factory Pty Ltd</v>
      </c>
      <c r="F126" t="str">
        <f>'Qtr Report - Quantitative (NEW)'!$D$5</f>
        <v>Low Intensity Mental Health Services</v>
      </c>
      <c r="G126" t="str">
        <f>'Qtr Report - Quantitative (NEW)'!$D$4</f>
        <v>333-2B-3</v>
      </c>
      <c r="H126">
        <f t="shared" si="12"/>
        <v>32</v>
      </c>
      <c r="I126">
        <f t="shared" si="13"/>
        <v>3</v>
      </c>
      <c r="J126" t="str">
        <f>'Qtr Report - Quantitative (NEW)'!$A$7</f>
        <v>Quantitative Information</v>
      </c>
      <c r="K126" cm="1">
        <f t="array" aca="1" ref="K126" ca="1">INDIRECT(ADDRESS((H126),1,1,1,"Qtr Report - Quantitative (NEW)"))</f>
        <v>0</v>
      </c>
      <c r="L126" s="104" cm="1">
        <f t="array" aca="1" ref="L126" ca="1">INDIRECT(ADDRESS((H126),2,1,1,"Qtr Report - Quantitative (NEW)"))</f>
        <v>0</v>
      </c>
      <c r="M126" t="str">
        <f t="shared" ca="1" si="7"/>
        <v/>
      </c>
      <c r="N126" t="str" cm="1">
        <f t="array" aca="1" ref="N126" ca="1">IF(L126=0,IF(M126="","",INDIRECT(ADDRESS((H126),3,1,1,"Qtr Report - Quantitative (NEW)"))),IF(RIGHT(M126)=":","","Total"))</f>
        <v/>
      </c>
      <c r="O126" t="str">
        <f t="shared" ca="1" si="8"/>
        <v>Messy</v>
      </c>
      <c r="P126" t="str" cm="1">
        <f t="array" aca="1" ref="P126" ca="1">IF(H126=10,INDIRECT(ADDRESS((H126-1),(I126+8),1,1,"Qtr Report - Quantitative (NEW)")),P125)</f>
        <v>Q3 
(Jan-Mar)</v>
      </c>
      <c r="Q126" s="96" cm="1">
        <f t="array" aca="1" ref="Q126" ca="1">INDIRECT(ADDRESS(H126,(I126+8),1,1,"Qtr Report - Quantitative (NEW)"))</f>
        <v>0</v>
      </c>
      <c r="R126" t="str">
        <f t="shared" si="14"/>
        <v/>
      </c>
      <c r="S126" t="str">
        <f>IF(R126="","",'Qtr Report - Targets'!K134)</f>
        <v/>
      </c>
      <c r="T126" t="str">
        <f>IF(S126="","",'Qtr Report - Targets'!O134)</f>
        <v/>
      </c>
      <c r="U126" s="106" t="str">
        <f t="shared" si="9"/>
        <v/>
      </c>
      <c r="V126" s="106" t="str">
        <f t="shared" si="10"/>
        <v/>
      </c>
    </row>
    <row r="127" spans="1:22">
      <c r="A127" t="str">
        <f>'Qtr Report - Quantitative (NEW)'!$A$2</f>
        <v>Quarterly Performance Report</v>
      </c>
      <c r="B127">
        <f>Instructions!$H$11</f>
        <v>9</v>
      </c>
      <c r="C127" s="94">
        <f>Instructions!$D$11</f>
        <v>45747</v>
      </c>
      <c r="D127">
        <f>Instructions!$C$3</f>
        <v>1.1000000000000001</v>
      </c>
      <c r="E127" t="str">
        <f>'Qtr Report - Quantitative (NEW)'!$D$3</f>
        <v>Amazing Health Factory Pty Ltd</v>
      </c>
      <c r="F127" t="str">
        <f>'Qtr Report - Quantitative (NEW)'!$D$5</f>
        <v>Low Intensity Mental Health Services</v>
      </c>
      <c r="G127" t="str">
        <f>'Qtr Report - Quantitative (NEW)'!$D$4</f>
        <v>333-2B-3</v>
      </c>
      <c r="H127">
        <f t="shared" si="12"/>
        <v>33</v>
      </c>
      <c r="I127">
        <f t="shared" si="13"/>
        <v>3</v>
      </c>
      <c r="J127" t="str">
        <f>'Qtr Report - Quantitative (NEW)'!$A$7</f>
        <v>Quantitative Information</v>
      </c>
      <c r="K127" t="str" cm="1">
        <f t="array" aca="1" ref="K127" ca="1">INDIRECT(ADDRESS((H127),1,1,1,"Qtr Report - Quantitative (NEW)"))</f>
        <v>Mental Health Programs</v>
      </c>
      <c r="L127" s="104" t="str" cm="1">
        <f t="array" aca="1" ref="L127" ca="1">INDIRECT(ADDRESS((H127),2,1,1,"Qtr Report - Quantitative (NEW)"))</f>
        <v>Number of new episodes of care commenced</v>
      </c>
      <c r="M127" t="str">
        <f t="shared" ca="1" si="7"/>
        <v>Number of new episodes of care commenced</v>
      </c>
      <c r="N127" t="str" cm="1">
        <f t="array" aca="1" ref="N127" ca="1">IF(L127=0,IF(M127="","",INDIRECT(ADDRESS((H127),3,1,1,"Qtr Report - Quantitative (NEW)"))),IF(RIGHT(M127)=":","","Total"))</f>
        <v>Total</v>
      </c>
      <c r="O127" t="str">
        <f t="shared" ca="1" si="8"/>
        <v>Tidy</v>
      </c>
      <c r="P127" t="str" cm="1">
        <f t="array" aca="1" ref="P127" ca="1">IF(H127=10,INDIRECT(ADDRESS((H127-1),(I127+8),1,1,"Qtr Report - Quantitative (NEW)")),P126)</f>
        <v>Q3 
(Jan-Mar)</v>
      </c>
      <c r="Q127" s="96" cm="1">
        <f t="array" aca="1" ref="Q127" ca="1">INDIRECT(ADDRESS(H127,(I127+8),1,1,"Qtr Report - Quantitative (NEW)"))</f>
        <v>0</v>
      </c>
      <c r="R127" t="str">
        <f t="shared" si="14"/>
        <v>Cumulative</v>
      </c>
      <c r="S127">
        <f>IF(R127="","",'Qtr Report - Targets'!K135)</f>
        <v>0</v>
      </c>
      <c r="T127">
        <f>IF(S127="","",'Qtr Report - Targets'!O135)</f>
        <v>0</v>
      </c>
      <c r="U127" s="106">
        <f t="shared" si="9"/>
        <v>0</v>
      </c>
      <c r="V127" s="106">
        <f t="shared" si="10"/>
        <v>0</v>
      </c>
    </row>
    <row r="128" spans="1:22">
      <c r="A128" t="str">
        <f>'Qtr Report - Quantitative (NEW)'!$A$2</f>
        <v>Quarterly Performance Report</v>
      </c>
      <c r="B128">
        <f>Instructions!$H$11</f>
        <v>9</v>
      </c>
      <c r="C128" s="94">
        <f>Instructions!$D$11</f>
        <v>45747</v>
      </c>
      <c r="D128">
        <f>Instructions!$C$3</f>
        <v>1.1000000000000001</v>
      </c>
      <c r="E128" t="str">
        <f>'Qtr Report - Quantitative (NEW)'!$D$3</f>
        <v>Amazing Health Factory Pty Ltd</v>
      </c>
      <c r="F128" t="str">
        <f>'Qtr Report - Quantitative (NEW)'!$D$5</f>
        <v>Low Intensity Mental Health Services</v>
      </c>
      <c r="G128" t="str">
        <f>'Qtr Report - Quantitative (NEW)'!$D$4</f>
        <v>333-2B-3</v>
      </c>
      <c r="H128">
        <f t="shared" si="12"/>
        <v>34</v>
      </c>
      <c r="I128">
        <f t="shared" si="13"/>
        <v>3</v>
      </c>
      <c r="J128" t="str">
        <f>'Qtr Report - Quantitative (NEW)'!$A$7</f>
        <v>Quantitative Information</v>
      </c>
      <c r="K128" t="str" cm="1">
        <f t="array" aca="1" ref="K128" ca="1">INDIRECT(ADDRESS((H128),1,1,1,"Qtr Report - Quantitative (NEW)"))</f>
        <v>Mental Health Programs</v>
      </c>
      <c r="L128" s="104" t="str" cm="1">
        <f t="array" aca="1" ref="L128" ca="1">INDIRECT(ADDRESS((H128),2,1,1,"Qtr Report - Quantitative (NEW)"))</f>
        <v>Number of service contacts delivered</v>
      </c>
      <c r="M128" t="str">
        <f t="shared" ca="1" si="7"/>
        <v>Number of service contacts delivered</v>
      </c>
      <c r="N128" t="str" cm="1">
        <f t="array" aca="1" ref="N128" ca="1">IF(L128=0,IF(M128="","",INDIRECT(ADDRESS((H128),3,1,1,"Qtr Report - Quantitative (NEW)"))),IF(RIGHT(M128)=":","","Total"))</f>
        <v>Total</v>
      </c>
      <c r="O128" t="str">
        <f t="shared" ca="1" si="8"/>
        <v>Tidy</v>
      </c>
      <c r="P128" t="str" cm="1">
        <f t="array" aca="1" ref="P128" ca="1">IF(H128=10,INDIRECT(ADDRESS((H128-1),(I128+8),1,1,"Qtr Report - Quantitative (NEW)")),P127)</f>
        <v>Q3 
(Jan-Mar)</v>
      </c>
      <c r="Q128" s="96" cm="1">
        <f t="array" aca="1" ref="Q128" ca="1">INDIRECT(ADDRESS(H128,(I128+8),1,1,"Qtr Report - Quantitative (NEW)"))</f>
        <v>0</v>
      </c>
      <c r="R128" t="str">
        <f t="shared" si="14"/>
        <v>Cumulative</v>
      </c>
      <c r="S128">
        <f>IF(R128="","",'Qtr Report - Targets'!K136)</f>
        <v>0</v>
      </c>
      <c r="T128">
        <f>IF(S128="","",'Qtr Report - Targets'!O136)</f>
        <v>0</v>
      </c>
      <c r="U128" s="106">
        <f t="shared" si="9"/>
        <v>0</v>
      </c>
      <c r="V128" s="106">
        <f t="shared" si="10"/>
        <v>0</v>
      </c>
    </row>
    <row r="129" spans="1:22">
      <c r="A129" t="str">
        <f>'Qtr Report - Quantitative (NEW)'!$A$2</f>
        <v>Quarterly Performance Report</v>
      </c>
      <c r="B129">
        <f>Instructions!$H$11</f>
        <v>9</v>
      </c>
      <c r="C129" s="94">
        <f>Instructions!$D$11</f>
        <v>45747</v>
      </c>
      <c r="D129">
        <f>Instructions!$C$3</f>
        <v>1.1000000000000001</v>
      </c>
      <c r="E129" t="str">
        <f>'Qtr Report - Quantitative (NEW)'!$D$3</f>
        <v>Amazing Health Factory Pty Ltd</v>
      </c>
      <c r="F129" t="str">
        <f>'Qtr Report - Quantitative (NEW)'!$D$5</f>
        <v>Low Intensity Mental Health Services</v>
      </c>
      <c r="G129" t="str">
        <f>'Qtr Report - Quantitative (NEW)'!$D$4</f>
        <v>333-2B-3</v>
      </c>
      <c r="H129">
        <f t="shared" si="12"/>
        <v>35</v>
      </c>
      <c r="I129">
        <f t="shared" si="13"/>
        <v>3</v>
      </c>
      <c r="J129" t="str">
        <f>'Qtr Report - Quantitative (NEW)'!$A$7</f>
        <v>Quantitative Information</v>
      </c>
      <c r="K129" t="str" cm="1">
        <f t="array" aca="1" ref="K129" ca="1">INDIRECT(ADDRESS((H129),1,1,1,"Qtr Report - Quantitative (NEW)"))</f>
        <v>Mental Health Programs</v>
      </c>
      <c r="L129" s="104" t="str" cm="1">
        <f t="array" aca="1" ref="L129" ca="1">INDIRECT(ADDRESS((H129),2,1,1,"Qtr Report - Quantitative (NEW)"))</f>
        <v>Proportion of services delivered to Aboriginal and Torres Strait Islander Peoples where the services were culturally appropriate (App-2)</v>
      </c>
      <c r="M129" t="str">
        <f t="shared" ca="1" si="7"/>
        <v>Proportion of services delivered to Aboriginal and Torres Strait Islander Peoples where the services were culturally appropriate (App-2)</v>
      </c>
      <c r="N129" t="str" cm="1">
        <f t="array" aca="1" ref="N129" ca="1">IF(L129=0,IF(M129="","",INDIRECT(ADDRESS((H129),3,1,1,"Qtr Report - Quantitative (NEW)"))),IF(RIGHT(M129)=":","","Total"))</f>
        <v>Total</v>
      </c>
      <c r="O129" t="str">
        <f t="shared" ca="1" si="8"/>
        <v>Tidy</v>
      </c>
      <c r="P129" t="str" cm="1">
        <f t="array" aca="1" ref="P129" ca="1">IF(H129=10,INDIRECT(ADDRESS((H129-1),(I129+8),1,1,"Qtr Report - Quantitative (NEW)")),P128)</f>
        <v>Q3 
(Jan-Mar)</v>
      </c>
      <c r="Q129" s="96" cm="1">
        <f t="array" aca="1" ref="Q129" ca="1">INDIRECT(ADDRESS(H129,(I129+8),1,1,"Qtr Report - Quantitative (NEW)"))</f>
        <v>0</v>
      </c>
      <c r="R129" t="str">
        <f t="shared" si="14"/>
        <v>Rate</v>
      </c>
      <c r="S129">
        <f>IF(R129="","",'Qtr Report - Targets'!K137)</f>
        <v>0</v>
      </c>
      <c r="T129">
        <f>IF(S129="","",'Qtr Report - Targets'!O137)</f>
        <v>0</v>
      </c>
      <c r="U129" s="106">
        <f t="shared" si="9"/>
        <v>0</v>
      </c>
      <c r="V129" s="106" t="str">
        <f t="shared" si="10"/>
        <v/>
      </c>
    </row>
    <row r="130" spans="1:22">
      <c r="A130" t="str">
        <f>'Qtr Report - Quantitative (NEW)'!$A$2</f>
        <v>Quarterly Performance Report</v>
      </c>
      <c r="B130">
        <f>Instructions!$H$11</f>
        <v>9</v>
      </c>
      <c r="C130" s="94">
        <f>Instructions!$D$11</f>
        <v>45747</v>
      </c>
      <c r="D130">
        <f>Instructions!$C$3</f>
        <v>1.1000000000000001</v>
      </c>
      <c r="E130" t="str">
        <f>'Qtr Report - Quantitative (NEW)'!$D$3</f>
        <v>Amazing Health Factory Pty Ltd</v>
      </c>
      <c r="F130" t="str">
        <f>'Qtr Report - Quantitative (NEW)'!$D$5</f>
        <v>Low Intensity Mental Health Services</v>
      </c>
      <c r="G130" t="str">
        <f>'Qtr Report - Quantitative (NEW)'!$D$4</f>
        <v>333-2B-3</v>
      </c>
      <c r="H130">
        <f t="shared" si="12"/>
        <v>36</v>
      </c>
      <c r="I130">
        <f t="shared" si="13"/>
        <v>3</v>
      </c>
      <c r="J130" t="str">
        <f>'Qtr Report - Quantitative (NEW)'!$A$7</f>
        <v>Quantitative Information</v>
      </c>
      <c r="K130" t="str" cm="1">
        <f t="array" aca="1" ref="K130" ca="1">INDIRECT(ADDRESS((H130),1,1,1,"Qtr Report - Quantitative (NEW)"))</f>
        <v>Mental Health Programs</v>
      </c>
      <c r="L130" s="104" t="str" cm="1">
        <f t="array" aca="1" ref="L130" ca="1">INDIRECT(ADDRESS((H130),2,1,1,"Qtr Report - Quantitative (NEW)"))</f>
        <v>Proportion of clients who receive a service contact within 7 days of referral, where the client has attempted or is at risk of suicide (App-3)</v>
      </c>
      <c r="M130" t="str">
        <f t="shared" ca="1" si="7"/>
        <v>Proportion of clients who receive a service contact within 7 days of referral, where the client has attempted or is at risk of suicide (App-3)</v>
      </c>
      <c r="N130" t="str" cm="1">
        <f t="array" aca="1" ref="N130" ca="1">IF(L130=0,IF(M130="","",INDIRECT(ADDRESS((H130),3,1,1,"Qtr Report - Quantitative (NEW)"))),IF(RIGHT(M130)=":","","Total"))</f>
        <v>Total</v>
      </c>
      <c r="O130" t="str">
        <f t="shared" ca="1" si="8"/>
        <v>Tidy</v>
      </c>
      <c r="P130" t="str" cm="1">
        <f t="array" aca="1" ref="P130" ca="1">IF(H130=10,INDIRECT(ADDRESS((H130-1),(I130+8),1,1,"Qtr Report - Quantitative (NEW)")),P129)</f>
        <v>Q3 
(Jan-Mar)</v>
      </c>
      <c r="Q130" s="96" cm="1">
        <f t="array" aca="1" ref="Q130" ca="1">INDIRECT(ADDRESS(H130,(I130+8),1,1,"Qtr Report - Quantitative (NEW)"))</f>
        <v>0</v>
      </c>
      <c r="R130" t="str">
        <f t="shared" si="14"/>
        <v>Rate</v>
      </c>
      <c r="S130">
        <f>IF(R130="","",'Qtr Report - Targets'!K138)</f>
        <v>0</v>
      </c>
      <c r="T130">
        <f>IF(S130="","",'Qtr Report - Targets'!O138)</f>
        <v>0</v>
      </c>
      <c r="U130" s="106">
        <f t="shared" si="9"/>
        <v>0</v>
      </c>
      <c r="V130" s="106" t="str">
        <f t="shared" si="10"/>
        <v/>
      </c>
    </row>
    <row r="131" spans="1:22">
      <c r="A131" t="str">
        <f>'Qtr Report - Quantitative (NEW)'!$A$2</f>
        <v>Quarterly Performance Report</v>
      </c>
      <c r="B131">
        <f>Instructions!$H$11</f>
        <v>9</v>
      </c>
      <c r="C131" s="94">
        <f>Instructions!$D$11</f>
        <v>45747</v>
      </c>
      <c r="D131">
        <f>Instructions!$C$3</f>
        <v>1.1000000000000001</v>
      </c>
      <c r="E131" t="str">
        <f>'Qtr Report - Quantitative (NEW)'!$D$3</f>
        <v>Amazing Health Factory Pty Ltd</v>
      </c>
      <c r="F131" t="str">
        <f>'Qtr Report - Quantitative (NEW)'!$D$5</f>
        <v>Low Intensity Mental Health Services</v>
      </c>
      <c r="G131" t="str">
        <f>'Qtr Report - Quantitative (NEW)'!$D$4</f>
        <v>333-2B-3</v>
      </c>
      <c r="H131">
        <f t="shared" si="12"/>
        <v>37</v>
      </c>
      <c r="I131">
        <f t="shared" si="13"/>
        <v>3</v>
      </c>
      <c r="J131" t="str">
        <f>'Qtr Report - Quantitative (NEW)'!$A$7</f>
        <v>Quantitative Information</v>
      </c>
      <c r="K131" t="str" cm="1">
        <f t="array" aca="1" ref="K131" ca="1">INDIRECT(ADDRESS((H131),1,1,1,"Qtr Report - Quantitative (NEW)"))</f>
        <v>Mental Health Programs</v>
      </c>
      <c r="L131" s="104" t="str" cm="1">
        <f t="array" aca="1" ref="L131" ca="1">INDIRECT(ADDRESS((H131),2,1,1,"Qtr Report - Quantitative (NEW)"))</f>
        <v>The proportion of episodes delivered with a valid clinical outcome (K10 or 5) measures at both baseline an follow up (Out-3)</v>
      </c>
      <c r="M131" t="str">
        <f t="shared" ref="M131:M194" ca="1" si="15">IF(K131=0,"",IF(L131=0,M130,L131))</f>
        <v>The proportion of episodes delivered with a valid clinical outcome (K10 or 5) measures at both baseline an follow up (Out-3)</v>
      </c>
      <c r="N131" t="str" cm="1">
        <f t="array" aca="1" ref="N131" ca="1">IF(L131=0,IF(M131="","",INDIRECT(ADDRESS((H131),3,1,1,"Qtr Report - Quantitative (NEW)"))),IF(RIGHT(M131)=":","","Total"))</f>
        <v>Total</v>
      </c>
      <c r="O131" t="str">
        <f t="shared" ref="O131:O194" ca="1" si="16">IF(OR(M131="",N131=""),"Messy","Tidy")</f>
        <v>Tidy</v>
      </c>
      <c r="P131" t="str" cm="1">
        <f t="array" aca="1" ref="P131" ca="1">IF(H131=10,INDIRECT(ADDRESS((H131-1),(I131+8),1,1,"Qtr Report - Quantitative (NEW)")),P130)</f>
        <v>Q3 
(Jan-Mar)</v>
      </c>
      <c r="Q131" s="96" cm="1">
        <f t="array" aca="1" ref="Q131" ca="1">INDIRECT(ADDRESS(H131,(I131+8),1,1,"Qtr Report - Quantitative (NEW)"))</f>
        <v>0</v>
      </c>
      <c r="R131" t="str">
        <f t="shared" si="14"/>
        <v>Rate</v>
      </c>
      <c r="S131">
        <f>IF(R131="","",'Qtr Report - Targets'!K139)</f>
        <v>0</v>
      </c>
      <c r="T131">
        <f>IF(S131="","",'Qtr Report - Targets'!O139)</f>
        <v>0</v>
      </c>
      <c r="U131" s="106">
        <f t="shared" ref="U131:U194" si="17">IF(R131="","",IF(R131="Cumulative",T131/4,T131))</f>
        <v>0</v>
      </c>
      <c r="V131" s="106" t="str">
        <f t="shared" ref="V131:V194" si="18">IF(R131="","",IF(R131="Cumulative",T131/(5-I131),""))</f>
        <v/>
      </c>
    </row>
    <row r="132" spans="1:22">
      <c r="A132" t="str">
        <f>'Qtr Report - Quantitative (NEW)'!$A$2</f>
        <v>Quarterly Performance Report</v>
      </c>
      <c r="B132">
        <f>Instructions!$H$11</f>
        <v>9</v>
      </c>
      <c r="C132" s="94">
        <f>Instructions!$D$11</f>
        <v>45747</v>
      </c>
      <c r="D132">
        <f>Instructions!$C$3</f>
        <v>1.1000000000000001</v>
      </c>
      <c r="E132" t="str">
        <f>'Qtr Report - Quantitative (NEW)'!$D$3</f>
        <v>Amazing Health Factory Pty Ltd</v>
      </c>
      <c r="F132" t="str">
        <f>'Qtr Report - Quantitative (NEW)'!$D$5</f>
        <v>Low Intensity Mental Health Services</v>
      </c>
      <c r="G132" t="str">
        <f>'Qtr Report - Quantitative (NEW)'!$D$4</f>
        <v>333-2B-3</v>
      </c>
      <c r="H132">
        <f t="shared" si="12"/>
        <v>38</v>
      </c>
      <c r="I132">
        <f t="shared" si="13"/>
        <v>3</v>
      </c>
      <c r="J132" t="str">
        <f>'Qtr Report - Quantitative (NEW)'!$A$7</f>
        <v>Quantitative Information</v>
      </c>
      <c r="K132" t="str" cm="1">
        <f t="array" aca="1" ref="K132" ca="1">INDIRECT(ADDRESS((H132),1,1,1,"Qtr Report - Quantitative (NEW)"))</f>
        <v>Mental Health Programs</v>
      </c>
      <c r="L132" s="104" t="str" cm="1">
        <f t="array" aca="1" ref="L132" ca="1">INDIRECT(ADDRESS((H132),2,1,1,"Qtr Report - Quantitative (NEW)"))</f>
        <v>Proportion of episodes of care delivered where:</v>
      </c>
      <c r="M132" t="str">
        <f t="shared" ca="1" si="15"/>
        <v>Proportion of episodes of care delivered where:</v>
      </c>
      <c r="N132" t="str" cm="1">
        <f t="array" aca="1" ref="N132" ca="1">IF(L132=0,IF(M132="","",INDIRECT(ADDRESS((H132),3,1,1,"Qtr Report - Quantitative (NEW)"))),IF(RIGHT(M132)=":","","Total"))</f>
        <v/>
      </c>
      <c r="O132" t="str">
        <f t="shared" ca="1" si="16"/>
        <v>Messy</v>
      </c>
      <c r="P132" t="str" cm="1">
        <f t="array" aca="1" ref="P132" ca="1">IF(H132=10,INDIRECT(ADDRESS((H132-1),(I132+8),1,1,"Qtr Report - Quantitative (NEW)")),P131)</f>
        <v>Q3 
(Jan-Mar)</v>
      </c>
      <c r="Q132" s="96" cm="1">
        <f t="array" aca="1" ref="Q132" ca="1">INDIRECT(ADDRESS(H132,(I132+8),1,1,"Qtr Report - Quantitative (NEW)"))</f>
        <v>0</v>
      </c>
      <c r="R132" t="str">
        <f t="shared" si="14"/>
        <v/>
      </c>
      <c r="S132" t="str">
        <f>IF(R132="","",'Qtr Report - Targets'!K140)</f>
        <v/>
      </c>
      <c r="T132" t="str">
        <f>IF(S132="","",'Qtr Report - Targets'!O140)</f>
        <v/>
      </c>
      <c r="U132" s="106" t="str">
        <f t="shared" si="17"/>
        <v/>
      </c>
      <c r="V132" s="106" t="str">
        <f t="shared" si="18"/>
        <v/>
      </c>
    </row>
    <row r="133" spans="1:22">
      <c r="A133" t="str">
        <f>'Qtr Report - Quantitative (NEW)'!$A$2</f>
        <v>Quarterly Performance Report</v>
      </c>
      <c r="B133">
        <f>Instructions!$H$11</f>
        <v>9</v>
      </c>
      <c r="C133" s="94">
        <f>Instructions!$D$11</f>
        <v>45747</v>
      </c>
      <c r="D133">
        <f>Instructions!$C$3</f>
        <v>1.1000000000000001</v>
      </c>
      <c r="E133" t="str">
        <f>'Qtr Report - Quantitative (NEW)'!$D$3</f>
        <v>Amazing Health Factory Pty Ltd</v>
      </c>
      <c r="F133" t="str">
        <f>'Qtr Report - Quantitative (NEW)'!$D$5</f>
        <v>Low Intensity Mental Health Services</v>
      </c>
      <c r="G133" t="str">
        <f>'Qtr Report - Quantitative (NEW)'!$D$4</f>
        <v>333-2B-3</v>
      </c>
      <c r="H133">
        <f t="shared" si="12"/>
        <v>39</v>
      </c>
      <c r="I133">
        <f t="shared" si="13"/>
        <v>3</v>
      </c>
      <c r="J133" t="str">
        <f>'Qtr Report - Quantitative (NEW)'!$A$7</f>
        <v>Quantitative Information</v>
      </c>
      <c r="K133" t="str" cm="1">
        <f t="array" aca="1" ref="K133" ca="1">INDIRECT(ADDRESS((H133),1,1,1,"Qtr Report - Quantitative (NEW)"))</f>
        <v>Mental Health Programs</v>
      </c>
      <c r="L133" s="104" cm="1">
        <f t="array" aca="1" ref="L133" ca="1">INDIRECT(ADDRESS((H133),2,1,1,"Qtr Report - Quantitative (NEW)"))</f>
        <v>0</v>
      </c>
      <c r="M133" t="str">
        <f t="shared" ca="1" si="15"/>
        <v>Proportion of episodes of care delivered where:</v>
      </c>
      <c r="N133" t="str" cm="1">
        <f t="array" aca="1" ref="N133" ca="1">IF(L133=0,IF(M133="","",INDIRECT(ADDRESS((H133),3,1,1,"Qtr Report - Quantitative (NEW)"))),IF(RIGHT(M133)=":","","Total"))</f>
        <v>Improvement</v>
      </c>
      <c r="O133" t="str">
        <f t="shared" ca="1" si="16"/>
        <v>Tidy</v>
      </c>
      <c r="P133" t="str" cm="1">
        <f t="array" aca="1" ref="P133" ca="1">IF(H133=10,INDIRECT(ADDRESS((H133-1),(I133+8),1,1,"Qtr Report - Quantitative (NEW)")),P132)</f>
        <v>Q3 
(Jan-Mar)</v>
      </c>
      <c r="Q133" s="96" cm="1">
        <f t="array" aca="1" ref="Q133" ca="1">INDIRECT(ADDRESS(H133,(I133+8),1,1,"Qtr Report - Quantitative (NEW)"))</f>
        <v>0</v>
      </c>
      <c r="R133" t="str">
        <f t="shared" si="14"/>
        <v>Rate</v>
      </c>
      <c r="S133">
        <f>IF(R133="","",'Qtr Report - Targets'!K141)</f>
        <v>0</v>
      </c>
      <c r="T133">
        <f>IF(S133="","",'Qtr Report - Targets'!O141)</f>
        <v>0</v>
      </c>
      <c r="U133" s="106">
        <f t="shared" si="17"/>
        <v>0</v>
      </c>
      <c r="V133" s="106" t="str">
        <f t="shared" si="18"/>
        <v/>
      </c>
    </row>
    <row r="134" spans="1:22">
      <c r="A134" t="str">
        <f>'Qtr Report - Quantitative (NEW)'!$A$2</f>
        <v>Quarterly Performance Report</v>
      </c>
      <c r="B134">
        <f>Instructions!$H$11</f>
        <v>9</v>
      </c>
      <c r="C134" s="94">
        <f>Instructions!$D$11</f>
        <v>45747</v>
      </c>
      <c r="D134">
        <f>Instructions!$C$3</f>
        <v>1.1000000000000001</v>
      </c>
      <c r="E134" t="str">
        <f>'Qtr Report - Quantitative (NEW)'!$D$3</f>
        <v>Amazing Health Factory Pty Ltd</v>
      </c>
      <c r="F134" t="str">
        <f>'Qtr Report - Quantitative (NEW)'!$D$5</f>
        <v>Low Intensity Mental Health Services</v>
      </c>
      <c r="G134" t="str">
        <f>'Qtr Report - Quantitative (NEW)'!$D$4</f>
        <v>333-2B-3</v>
      </c>
      <c r="H134">
        <f t="shared" si="12"/>
        <v>40</v>
      </c>
      <c r="I134">
        <f t="shared" si="13"/>
        <v>3</v>
      </c>
      <c r="J134" t="str">
        <f>'Qtr Report - Quantitative (NEW)'!$A$7</f>
        <v>Quantitative Information</v>
      </c>
      <c r="K134" t="str" cm="1">
        <f t="array" aca="1" ref="K134" ca="1">INDIRECT(ADDRESS((H134),1,1,1,"Qtr Report - Quantitative (NEW)"))</f>
        <v>Mental Health Programs</v>
      </c>
      <c r="L134" s="104" cm="1">
        <f t="array" aca="1" ref="L134" ca="1">INDIRECT(ADDRESS((H134),2,1,1,"Qtr Report - Quantitative (NEW)"))</f>
        <v>0</v>
      </c>
      <c r="M134" t="str">
        <f t="shared" ca="1" si="15"/>
        <v>Proportion of episodes of care delivered where:</v>
      </c>
      <c r="N134" t="str" cm="1">
        <f t="array" aca="1" ref="N134" ca="1">IF(L134=0,IF(M134="","",INDIRECT(ADDRESS((H134),3,1,1,"Qtr Report - Quantitative (NEW)"))),IF(RIGHT(M134)=":","","Total"))</f>
        <v>No change</v>
      </c>
      <c r="O134" t="str">
        <f t="shared" ca="1" si="16"/>
        <v>Tidy</v>
      </c>
      <c r="P134" t="str" cm="1">
        <f t="array" aca="1" ref="P134" ca="1">IF(H134=10,INDIRECT(ADDRESS((H134-1),(I134+8),1,1,"Qtr Report - Quantitative (NEW)")),P133)</f>
        <v>Q3 
(Jan-Mar)</v>
      </c>
      <c r="Q134" s="96" cm="1">
        <f t="array" aca="1" ref="Q134" ca="1">INDIRECT(ADDRESS(H134,(I134+8),1,1,"Qtr Report - Quantitative (NEW)"))</f>
        <v>0</v>
      </c>
      <c r="R134" t="str">
        <f t="shared" si="14"/>
        <v>Rate</v>
      </c>
      <c r="S134">
        <f>IF(R134="","",'Qtr Report - Targets'!K142)</f>
        <v>0</v>
      </c>
      <c r="T134">
        <f>IF(S134="","",'Qtr Report - Targets'!O142)</f>
        <v>0</v>
      </c>
      <c r="U134" s="106">
        <f t="shared" si="17"/>
        <v>0</v>
      </c>
      <c r="V134" s="106" t="str">
        <f t="shared" si="18"/>
        <v/>
      </c>
    </row>
    <row r="135" spans="1:22">
      <c r="A135" t="str">
        <f>'Qtr Report - Quantitative (NEW)'!$A$2</f>
        <v>Quarterly Performance Report</v>
      </c>
      <c r="B135">
        <f>Instructions!$H$11</f>
        <v>9</v>
      </c>
      <c r="C135" s="94">
        <f>Instructions!$D$11</f>
        <v>45747</v>
      </c>
      <c r="D135">
        <f>Instructions!$C$3</f>
        <v>1.1000000000000001</v>
      </c>
      <c r="E135" t="str">
        <f>'Qtr Report - Quantitative (NEW)'!$D$3</f>
        <v>Amazing Health Factory Pty Ltd</v>
      </c>
      <c r="F135" t="str">
        <f>'Qtr Report - Quantitative (NEW)'!$D$5</f>
        <v>Low Intensity Mental Health Services</v>
      </c>
      <c r="G135" t="str">
        <f>'Qtr Report - Quantitative (NEW)'!$D$4</f>
        <v>333-2B-3</v>
      </c>
      <c r="H135">
        <f t="shared" si="12"/>
        <v>41</v>
      </c>
      <c r="I135">
        <f t="shared" si="13"/>
        <v>3</v>
      </c>
      <c r="J135" t="str">
        <f>'Qtr Report - Quantitative (NEW)'!$A$7</f>
        <v>Quantitative Information</v>
      </c>
      <c r="K135" t="str" cm="1">
        <f t="array" aca="1" ref="K135" ca="1">INDIRECT(ADDRESS((H135),1,1,1,"Qtr Report - Quantitative (NEW)"))</f>
        <v>Mental Health Programs</v>
      </c>
      <c r="L135" s="104" cm="1">
        <f t="array" aca="1" ref="L135" ca="1">INDIRECT(ADDRESS((H135),2,1,1,"Qtr Report - Quantitative (NEW)"))</f>
        <v>0</v>
      </c>
      <c r="M135" t="str">
        <f t="shared" ca="1" si="15"/>
        <v>Proportion of episodes of care delivered where:</v>
      </c>
      <c r="N135" t="str" cm="1">
        <f t="array" aca="1" ref="N135" ca="1">IF(L135=0,IF(M135="","",INDIRECT(ADDRESS((H135),3,1,1,"Qtr Report - Quantitative (NEW)"))),IF(RIGHT(M135)=":","","Total"))</f>
        <v>Deterioration</v>
      </c>
      <c r="O135" t="str">
        <f t="shared" ca="1" si="16"/>
        <v>Tidy</v>
      </c>
      <c r="P135" t="str" cm="1">
        <f t="array" aca="1" ref="P135" ca="1">IF(H135=10,INDIRECT(ADDRESS((H135-1),(I135+8),1,1,"Qtr Report - Quantitative (NEW)")),P134)</f>
        <v>Q3 
(Jan-Mar)</v>
      </c>
      <c r="Q135" s="96" cm="1">
        <f t="array" aca="1" ref="Q135" ca="1">INDIRECT(ADDRESS(H135,(I135+8),1,1,"Qtr Report - Quantitative (NEW)"))</f>
        <v>0</v>
      </c>
      <c r="R135" t="str">
        <f t="shared" si="14"/>
        <v>Rate</v>
      </c>
      <c r="S135">
        <f>IF(R135="","",'Qtr Report - Targets'!K143)</f>
        <v>0</v>
      </c>
      <c r="T135">
        <f>IF(S135="","",'Qtr Report - Targets'!O143)</f>
        <v>0</v>
      </c>
      <c r="U135" s="106">
        <f t="shared" si="17"/>
        <v>0</v>
      </c>
      <c r="V135" s="106" t="str">
        <f t="shared" si="18"/>
        <v/>
      </c>
    </row>
    <row r="136" spans="1:22">
      <c r="A136" t="str">
        <f>'Qtr Report - Quantitative (NEW)'!$A$2</f>
        <v>Quarterly Performance Report</v>
      </c>
      <c r="B136">
        <f>Instructions!$H$11</f>
        <v>9</v>
      </c>
      <c r="C136" s="94">
        <f>Instructions!$D$11</f>
        <v>45747</v>
      </c>
      <c r="D136">
        <f>Instructions!$C$3</f>
        <v>1.1000000000000001</v>
      </c>
      <c r="E136" t="str">
        <f>'Qtr Report - Quantitative (NEW)'!$D$3</f>
        <v>Amazing Health Factory Pty Ltd</v>
      </c>
      <c r="F136" t="str">
        <f>'Qtr Report - Quantitative (NEW)'!$D$5</f>
        <v>Low Intensity Mental Health Services</v>
      </c>
      <c r="G136" t="str">
        <f>'Qtr Report - Quantitative (NEW)'!$D$4</f>
        <v>333-2B-3</v>
      </c>
      <c r="H136">
        <f t="shared" si="12"/>
        <v>42</v>
      </c>
      <c r="I136">
        <f t="shared" si="13"/>
        <v>3</v>
      </c>
      <c r="J136" t="str">
        <f>'Qtr Report - Quantitative (NEW)'!$A$7</f>
        <v>Quantitative Information</v>
      </c>
      <c r="K136" cm="1">
        <f t="array" aca="1" ref="K136" ca="1">INDIRECT(ADDRESS((H136),1,1,1,"Qtr Report - Quantitative (NEW)"))</f>
        <v>0</v>
      </c>
      <c r="L136" s="104" cm="1">
        <f t="array" aca="1" ref="L136" ca="1">INDIRECT(ADDRESS((H136),2,1,1,"Qtr Report - Quantitative (NEW)"))</f>
        <v>0</v>
      </c>
      <c r="M136" t="str">
        <f t="shared" ca="1" si="15"/>
        <v/>
      </c>
      <c r="N136" t="str" cm="1">
        <f t="array" aca="1" ref="N136" ca="1">IF(L136=0,IF(M136="","",INDIRECT(ADDRESS((H136),3,1,1,"Qtr Report - Quantitative (NEW)"))),IF(RIGHT(M136)=":","","Total"))</f>
        <v/>
      </c>
      <c r="O136" t="str">
        <f t="shared" ca="1" si="16"/>
        <v>Messy</v>
      </c>
      <c r="P136" t="str" cm="1">
        <f t="array" aca="1" ref="P136" ca="1">IF(H136=10,INDIRECT(ADDRESS((H136-1),(I136+8),1,1,"Qtr Report - Quantitative (NEW)")),P135)</f>
        <v>Q3 
(Jan-Mar)</v>
      </c>
      <c r="Q136" s="96" cm="1">
        <f t="array" aca="1" ref="Q136" ca="1">INDIRECT(ADDRESS(H136,(I136+8),1,1,"Qtr Report - Quantitative (NEW)"))</f>
        <v>0</v>
      </c>
      <c r="R136" t="str">
        <f t="shared" si="14"/>
        <v/>
      </c>
      <c r="S136" t="str">
        <f>IF(R136="","",'Qtr Report - Targets'!K144)</f>
        <v/>
      </c>
      <c r="T136" t="str">
        <f>IF(S136="","",'Qtr Report - Targets'!O144)</f>
        <v/>
      </c>
      <c r="U136" s="106" t="str">
        <f t="shared" si="17"/>
        <v/>
      </c>
      <c r="V136" s="106" t="str">
        <f t="shared" si="18"/>
        <v/>
      </c>
    </row>
    <row r="137" spans="1:22">
      <c r="A137" t="str">
        <f>'Qtr Report - Quantitative (NEW)'!$A$2</f>
        <v>Quarterly Performance Report</v>
      </c>
      <c r="B137">
        <f>Instructions!$H$11</f>
        <v>9</v>
      </c>
      <c r="C137" s="94">
        <f>Instructions!$D$11</f>
        <v>45747</v>
      </c>
      <c r="D137">
        <f>Instructions!$C$3</f>
        <v>1.1000000000000001</v>
      </c>
      <c r="E137" t="str">
        <f>'Qtr Report - Quantitative (NEW)'!$D$3</f>
        <v>Amazing Health Factory Pty Ltd</v>
      </c>
      <c r="F137" t="str">
        <f>'Qtr Report - Quantitative (NEW)'!$D$5</f>
        <v>Low Intensity Mental Health Services</v>
      </c>
      <c r="G137" t="str">
        <f>'Qtr Report - Quantitative (NEW)'!$D$4</f>
        <v>333-2B-3</v>
      </c>
      <c r="H137">
        <f t="shared" si="12"/>
        <v>43</v>
      </c>
      <c r="I137">
        <f t="shared" si="13"/>
        <v>3</v>
      </c>
      <c r="J137" t="str">
        <f>'Qtr Report - Quantitative (NEW)'!$A$7</f>
        <v>Quantitative Information</v>
      </c>
      <c r="K137" t="str" cm="1">
        <f t="array" aca="1" ref="K137" ca="1">INDIRECT(ADDRESS((H137),1,1,1,"Qtr Report - Quantitative (NEW)"))</f>
        <v>Specialty Performance Measures - CPSP</v>
      </c>
      <c r="L137" s="104" t="str" cm="1">
        <f t="array" aca="1" ref="L137" ca="1">INDIRECT(ADDRESS((H137),2,1,1,"Qtr Report - Quantitative (NEW)"))</f>
        <v>Number of clients supported to test eligibility for the NDIS (for period)</v>
      </c>
      <c r="M137" t="str">
        <f t="shared" ca="1" si="15"/>
        <v>Number of clients supported to test eligibility for the NDIS (for period)</v>
      </c>
      <c r="N137" t="str" cm="1">
        <f t="array" aca="1" ref="N137" ca="1">IF(L137=0,IF(M137="","",INDIRECT(ADDRESS((H137),3,1,1,"Qtr Report - Quantitative (NEW)"))),IF(RIGHT(M137)=":","","Total"))</f>
        <v>Total</v>
      </c>
      <c r="O137" t="str">
        <f t="shared" ca="1" si="16"/>
        <v>Tidy</v>
      </c>
      <c r="P137" t="str" cm="1">
        <f t="array" aca="1" ref="P137" ca="1">IF(H137=10,INDIRECT(ADDRESS((H137-1),(I137+8),1,1,"Qtr Report - Quantitative (NEW)")),P136)</f>
        <v>Q3 
(Jan-Mar)</v>
      </c>
      <c r="Q137" s="96" cm="1">
        <f t="array" aca="1" ref="Q137" ca="1">INDIRECT(ADDRESS(H137,(I137+8),1,1,"Qtr Report - Quantitative (NEW)"))</f>
        <v>0</v>
      </c>
      <c r="R137" t="str">
        <f t="shared" si="14"/>
        <v>Snapshot</v>
      </c>
      <c r="S137">
        <f>IF(R137="","",'Qtr Report - Targets'!K145)</f>
        <v>0</v>
      </c>
      <c r="T137">
        <f>IF(S137="","",'Qtr Report - Targets'!O145)</f>
        <v>0</v>
      </c>
      <c r="U137" s="106">
        <f t="shared" si="17"/>
        <v>0</v>
      </c>
      <c r="V137" s="106" t="str">
        <f t="shared" si="18"/>
        <v/>
      </c>
    </row>
    <row r="138" spans="1:22">
      <c r="A138" t="str">
        <f>'Qtr Report - Quantitative (NEW)'!$A$2</f>
        <v>Quarterly Performance Report</v>
      </c>
      <c r="B138">
        <f>Instructions!$H$11</f>
        <v>9</v>
      </c>
      <c r="C138" s="94">
        <f>Instructions!$D$11</f>
        <v>45747</v>
      </c>
      <c r="D138">
        <f>Instructions!$C$3</f>
        <v>1.1000000000000001</v>
      </c>
      <c r="E138" t="str">
        <f>'Qtr Report - Quantitative (NEW)'!$D$3</f>
        <v>Amazing Health Factory Pty Ltd</v>
      </c>
      <c r="F138" t="str">
        <f>'Qtr Report - Quantitative (NEW)'!$D$5</f>
        <v>Low Intensity Mental Health Services</v>
      </c>
      <c r="G138" t="str">
        <f>'Qtr Report - Quantitative (NEW)'!$D$4</f>
        <v>333-2B-3</v>
      </c>
      <c r="H138">
        <f t="shared" si="12"/>
        <v>44</v>
      </c>
      <c r="I138">
        <f t="shared" si="13"/>
        <v>3</v>
      </c>
      <c r="J138" t="str">
        <f>'Qtr Report - Quantitative (NEW)'!$A$7</f>
        <v>Quantitative Information</v>
      </c>
      <c r="K138" t="str" cm="1">
        <f t="array" aca="1" ref="K138" ca="1">INDIRECT(ADDRESS((H138),1,1,1,"Qtr Report - Quantitative (NEW)"))</f>
        <v>Specialty Performance Measures - CPSP</v>
      </c>
      <c r="L138" s="104" t="str" cm="1">
        <f t="array" aca="1" ref="L138" ca="1">INDIRECT(ADDRESS((H138),2,1,1,"Qtr Report - Quantitative (NEW)"))</f>
        <v>Number of clients supported to re-test eligibility for the NDIS (for period)</v>
      </c>
      <c r="M138" t="str">
        <f t="shared" ca="1" si="15"/>
        <v>Number of clients supported to re-test eligibility for the NDIS (for period)</v>
      </c>
      <c r="N138" t="str" cm="1">
        <f t="array" aca="1" ref="N138" ca="1">IF(L138=0,IF(M138="","",INDIRECT(ADDRESS((H138),3,1,1,"Qtr Report - Quantitative (NEW)"))),IF(RIGHT(M138)=":","","Total"))</f>
        <v>Total</v>
      </c>
      <c r="O138" t="str">
        <f t="shared" ca="1" si="16"/>
        <v>Tidy</v>
      </c>
      <c r="P138" t="str" cm="1">
        <f t="array" aca="1" ref="P138" ca="1">IF(H138=10,INDIRECT(ADDRESS((H138-1),(I138+8),1,1,"Qtr Report - Quantitative (NEW)")),P137)</f>
        <v>Q3 
(Jan-Mar)</v>
      </c>
      <c r="Q138" s="96" cm="1">
        <f t="array" aca="1" ref="Q138" ca="1">INDIRECT(ADDRESS(H138,(I138+8),1,1,"Qtr Report - Quantitative (NEW)"))</f>
        <v>0</v>
      </c>
      <c r="R138" t="str">
        <f t="shared" si="14"/>
        <v>Snapshot</v>
      </c>
      <c r="S138">
        <f>IF(R138="","",'Qtr Report - Targets'!K146)</f>
        <v>0</v>
      </c>
      <c r="T138">
        <f>IF(S138="","",'Qtr Report - Targets'!O146)</f>
        <v>0</v>
      </c>
      <c r="U138" s="106">
        <f t="shared" si="17"/>
        <v>0</v>
      </c>
      <c r="V138" s="106" t="str">
        <f t="shared" si="18"/>
        <v/>
      </c>
    </row>
    <row r="139" spans="1:22">
      <c r="A139" t="str">
        <f>'Qtr Report - Quantitative (NEW)'!$A$2</f>
        <v>Quarterly Performance Report</v>
      </c>
      <c r="B139">
        <f>Instructions!$H$11</f>
        <v>9</v>
      </c>
      <c r="C139" s="94">
        <f>Instructions!$D$11</f>
        <v>45747</v>
      </c>
      <c r="D139">
        <f>Instructions!$C$3</f>
        <v>1.1000000000000001</v>
      </c>
      <c r="E139" t="str">
        <f>'Qtr Report - Quantitative (NEW)'!$D$3</f>
        <v>Amazing Health Factory Pty Ltd</v>
      </c>
      <c r="F139" t="str">
        <f>'Qtr Report - Quantitative (NEW)'!$D$5</f>
        <v>Low Intensity Mental Health Services</v>
      </c>
      <c r="G139" t="str">
        <f>'Qtr Report - Quantitative (NEW)'!$D$4</f>
        <v>333-2B-3</v>
      </c>
      <c r="H139">
        <f t="shared" si="12"/>
        <v>45</v>
      </c>
      <c r="I139">
        <f t="shared" si="13"/>
        <v>3</v>
      </c>
      <c r="J139" t="str">
        <f>'Qtr Report - Quantitative (NEW)'!$A$7</f>
        <v>Quantitative Information</v>
      </c>
      <c r="K139" t="str" cm="1">
        <f t="array" aca="1" ref="K139" ca="1">INDIRECT(ADDRESS((H139),1,1,1,"Qtr Report - Quantitative (NEW)"))</f>
        <v>Specialty Performance Measures - CPSP</v>
      </c>
      <c r="L139" s="104" t="str" cm="1">
        <f t="array" aca="1" ref="L139" ca="1">INDIRECT(ADDRESS((H139),2,1,1,"Qtr Report - Quantitative (NEW)"))</f>
        <v>Number of clients found eligible for NDIS who were supported to transition to NDIS-funded psychosocial supports (for period)</v>
      </c>
      <c r="M139" t="str">
        <f t="shared" ca="1" si="15"/>
        <v>Number of clients found eligible for NDIS who were supported to transition to NDIS-funded psychosocial supports (for period)</v>
      </c>
      <c r="N139" t="str" cm="1">
        <f t="array" aca="1" ref="N139" ca="1">IF(L139=0,IF(M139="","",INDIRECT(ADDRESS((H139),3,1,1,"Qtr Report - Quantitative (NEW)"))),IF(RIGHT(M139)=":","","Total"))</f>
        <v>Total</v>
      </c>
      <c r="O139" t="str">
        <f t="shared" ca="1" si="16"/>
        <v>Tidy</v>
      </c>
      <c r="P139" t="str" cm="1">
        <f t="array" aca="1" ref="P139" ca="1">IF(H139=10,INDIRECT(ADDRESS((H139-1),(I139+8),1,1,"Qtr Report - Quantitative (NEW)")),P138)</f>
        <v>Q3 
(Jan-Mar)</v>
      </c>
      <c r="Q139" s="96" cm="1">
        <f t="array" aca="1" ref="Q139" ca="1">INDIRECT(ADDRESS(H139,(I139+8),1,1,"Qtr Report - Quantitative (NEW)"))</f>
        <v>0</v>
      </c>
      <c r="R139" t="str">
        <f t="shared" si="14"/>
        <v>Snapshot</v>
      </c>
      <c r="S139">
        <f>IF(R139="","",'Qtr Report - Targets'!K147)</f>
        <v>0</v>
      </c>
      <c r="T139">
        <f>IF(S139="","",'Qtr Report - Targets'!O147)</f>
        <v>0</v>
      </c>
      <c r="U139" s="106">
        <f t="shared" si="17"/>
        <v>0</v>
      </c>
      <c r="V139" s="106" t="str">
        <f t="shared" si="18"/>
        <v/>
      </c>
    </row>
    <row r="140" spans="1:22">
      <c r="A140" t="str">
        <f>'Qtr Report - Quantitative (NEW)'!$A$2</f>
        <v>Quarterly Performance Report</v>
      </c>
      <c r="B140">
        <f>Instructions!$H$11</f>
        <v>9</v>
      </c>
      <c r="C140" s="94">
        <f>Instructions!$D$11</f>
        <v>45747</v>
      </c>
      <c r="D140">
        <f>Instructions!$C$3</f>
        <v>1.1000000000000001</v>
      </c>
      <c r="E140" t="str">
        <f>'Qtr Report - Quantitative (NEW)'!$D$3</f>
        <v>Amazing Health Factory Pty Ltd</v>
      </c>
      <c r="F140" t="str">
        <f>'Qtr Report - Quantitative (NEW)'!$D$5</f>
        <v>Low Intensity Mental Health Services</v>
      </c>
      <c r="G140" t="str">
        <f>'Qtr Report - Quantitative (NEW)'!$D$4</f>
        <v>333-2B-3</v>
      </c>
      <c r="H140">
        <f t="shared" si="12"/>
        <v>46</v>
      </c>
      <c r="I140">
        <f t="shared" si="13"/>
        <v>3</v>
      </c>
      <c r="J140" t="str">
        <f>'Qtr Report - Quantitative (NEW)'!$A$7</f>
        <v>Quantitative Information</v>
      </c>
      <c r="K140" t="str" cm="1">
        <f t="array" aca="1" ref="K140" ca="1">INDIRECT(ADDRESS((H140),1,1,1,"Qtr Report - Quantitative (NEW)"))</f>
        <v>Specialty Performance Measures - CPSP</v>
      </c>
      <c r="L140" s="104" t="str" cm="1">
        <f t="array" aca="1" ref="L140" ca="1">INDIRECT(ADDRESS((H140),2,1,1,"Qtr Report - Quantitative (NEW)"))</f>
        <v>Number of unique clients (including family members or carers) supported by service navigation activities (for period)</v>
      </c>
      <c r="M140" t="str">
        <f t="shared" ca="1" si="15"/>
        <v>Number of unique clients (including family members or carers) supported by service navigation activities (for period)</v>
      </c>
      <c r="N140" t="str" cm="1">
        <f t="array" aca="1" ref="N140" ca="1">IF(L140=0,IF(M140="","",INDIRECT(ADDRESS((H140),3,1,1,"Qtr Report - Quantitative (NEW)"))),IF(RIGHT(M140)=":","","Total"))</f>
        <v>Total</v>
      </c>
      <c r="O140" t="str">
        <f t="shared" ca="1" si="16"/>
        <v>Tidy</v>
      </c>
      <c r="P140" t="str" cm="1">
        <f t="array" aca="1" ref="P140" ca="1">IF(H140=10,INDIRECT(ADDRESS((H140-1),(I140+8),1,1,"Qtr Report - Quantitative (NEW)")),P139)</f>
        <v>Q3 
(Jan-Mar)</v>
      </c>
      <c r="Q140" s="96" cm="1">
        <f t="array" aca="1" ref="Q140" ca="1">INDIRECT(ADDRESS(H140,(I140+8),1,1,"Qtr Report - Quantitative (NEW)"))</f>
        <v>0</v>
      </c>
      <c r="R140" t="str">
        <f t="shared" si="14"/>
        <v>Snapshot</v>
      </c>
      <c r="S140">
        <f>IF(R140="","",'Qtr Report - Targets'!K148)</f>
        <v>0</v>
      </c>
      <c r="T140">
        <f>IF(S140="","",'Qtr Report - Targets'!O148)</f>
        <v>0</v>
      </c>
      <c r="U140" s="106">
        <f t="shared" si="17"/>
        <v>0</v>
      </c>
      <c r="V140" s="106" t="str">
        <f t="shared" si="18"/>
        <v/>
      </c>
    </row>
    <row r="141" spans="1:22">
      <c r="A141" t="str">
        <f>'Qtr Report - Quantitative (NEW)'!$A$2</f>
        <v>Quarterly Performance Report</v>
      </c>
      <c r="B141">
        <f>Instructions!$H$11</f>
        <v>9</v>
      </c>
      <c r="C141" s="94">
        <f>Instructions!$D$11</f>
        <v>45747</v>
      </c>
      <c r="D141">
        <f>Instructions!$C$3</f>
        <v>1.1000000000000001</v>
      </c>
      <c r="E141" t="str">
        <f>'Qtr Report - Quantitative (NEW)'!$D$3</f>
        <v>Amazing Health Factory Pty Ltd</v>
      </c>
      <c r="F141" t="str">
        <f>'Qtr Report - Quantitative (NEW)'!$D$5</f>
        <v>Low Intensity Mental Health Services</v>
      </c>
      <c r="G141" t="str">
        <f>'Qtr Report - Quantitative (NEW)'!$D$4</f>
        <v>333-2B-3</v>
      </c>
      <c r="H141">
        <f t="shared" si="12"/>
        <v>47</v>
      </c>
      <c r="I141">
        <f t="shared" si="13"/>
        <v>3</v>
      </c>
      <c r="J141" t="str">
        <f>'Qtr Report - Quantitative (NEW)'!$A$7</f>
        <v>Quantitative Information</v>
      </c>
      <c r="K141" t="str" cm="1">
        <f t="array" aca="1" ref="K141" ca="1">INDIRECT(ADDRESS((H141),1,1,1,"Qtr Report - Quantitative (NEW)"))</f>
        <v>Specialty Performance Measures - CPSP</v>
      </c>
      <c r="L141" s="104" t="str" cm="1">
        <f t="array" aca="1" ref="L141" ca="1">INDIRECT(ADDRESS((H141),2,1,1,"Qtr Report - Quantitative (NEW)"))</f>
        <v>Number of CPSP clients who received an onward referral (for period)</v>
      </c>
      <c r="M141" t="str">
        <f t="shared" ca="1" si="15"/>
        <v>Number of CPSP clients who received an onward referral (for period)</v>
      </c>
      <c r="N141" t="str" cm="1">
        <f t="array" aca="1" ref="N141" ca="1">IF(L141=0,IF(M141="","",INDIRECT(ADDRESS((H141),3,1,1,"Qtr Report - Quantitative (NEW)"))),IF(RIGHT(M141)=":","","Total"))</f>
        <v>Total</v>
      </c>
      <c r="O141" t="str">
        <f t="shared" ca="1" si="16"/>
        <v>Tidy</v>
      </c>
      <c r="P141" t="str" cm="1">
        <f t="array" aca="1" ref="P141" ca="1">IF(H141=10,INDIRECT(ADDRESS((H141-1),(I141+8),1,1,"Qtr Report - Quantitative (NEW)")),P140)</f>
        <v>Q3 
(Jan-Mar)</v>
      </c>
      <c r="Q141" s="96" cm="1">
        <f t="array" aca="1" ref="Q141" ca="1">INDIRECT(ADDRESS(H141,(I141+8),1,1,"Qtr Report - Quantitative (NEW)"))</f>
        <v>0</v>
      </c>
      <c r="R141" t="str">
        <f t="shared" si="14"/>
        <v>Snapshot</v>
      </c>
      <c r="S141">
        <f>IF(R141="","",'Qtr Report - Targets'!K149)</f>
        <v>0</v>
      </c>
      <c r="T141">
        <f>IF(S141="","",'Qtr Report - Targets'!O149)</f>
        <v>0</v>
      </c>
      <c r="U141" s="106">
        <f t="shared" si="17"/>
        <v>0</v>
      </c>
      <c r="V141" s="106" t="str">
        <f t="shared" si="18"/>
        <v/>
      </c>
    </row>
    <row r="142" spans="1:22">
      <c r="A142" t="str">
        <f>'Qtr Report - Quantitative (NEW)'!$A$2</f>
        <v>Quarterly Performance Report</v>
      </c>
      <c r="B142">
        <f>Instructions!$H$11</f>
        <v>9</v>
      </c>
      <c r="C142" s="94">
        <f>Instructions!$D$11</f>
        <v>45747</v>
      </c>
      <c r="D142">
        <f>Instructions!$C$3</f>
        <v>1.1000000000000001</v>
      </c>
      <c r="E142" t="str">
        <f>'Qtr Report - Quantitative (NEW)'!$D$3</f>
        <v>Amazing Health Factory Pty Ltd</v>
      </c>
      <c r="F142" t="str">
        <f>'Qtr Report - Quantitative (NEW)'!$D$5</f>
        <v>Low Intensity Mental Health Services</v>
      </c>
      <c r="G142" t="str">
        <f>'Qtr Report - Quantitative (NEW)'!$D$4</f>
        <v>333-2B-3</v>
      </c>
      <c r="H142">
        <f t="shared" si="12"/>
        <v>48</v>
      </c>
      <c r="I142">
        <f t="shared" si="13"/>
        <v>3</v>
      </c>
      <c r="J142" t="str">
        <f>'Qtr Report - Quantitative (NEW)'!$A$7</f>
        <v>Quantitative Information</v>
      </c>
      <c r="K142" t="str" cm="1">
        <f t="array" aca="1" ref="K142" ca="1">INDIRECT(ADDRESS((H142),1,1,1,"Qtr Report - Quantitative (NEW)"))</f>
        <v>Specialty Performance Measures - CPSP</v>
      </c>
      <c r="L142" s="104" t="str" cm="1">
        <f t="array" aca="1" ref="L142" ca="1">INDIRECT(ADDRESS((H142),2,1,1,"Qtr Report - Quantitative (NEW)"))</f>
        <v>Number of CPSP clients who received service navigation, who also received support in relation to housing matters (for period)</v>
      </c>
      <c r="M142" t="str">
        <f t="shared" ca="1" si="15"/>
        <v>Number of CPSP clients who received service navigation, who also received support in relation to housing matters (for period)</v>
      </c>
      <c r="N142" t="str" cm="1">
        <f t="array" aca="1" ref="N142" ca="1">IF(L142=0,IF(M142="","",INDIRECT(ADDRESS((H142),3,1,1,"Qtr Report - Quantitative (NEW)"))),IF(RIGHT(M142)=":","","Total"))</f>
        <v>Total</v>
      </c>
      <c r="O142" t="str">
        <f t="shared" ca="1" si="16"/>
        <v>Tidy</v>
      </c>
      <c r="P142" t="str" cm="1">
        <f t="array" aca="1" ref="P142" ca="1">IF(H142=10,INDIRECT(ADDRESS((H142-1),(I142+8),1,1,"Qtr Report - Quantitative (NEW)")),P141)</f>
        <v>Q3 
(Jan-Mar)</v>
      </c>
      <c r="Q142" s="96" cm="1">
        <f t="array" aca="1" ref="Q142" ca="1">INDIRECT(ADDRESS(H142,(I142+8),1,1,"Qtr Report - Quantitative (NEW)"))</f>
        <v>0</v>
      </c>
      <c r="R142" t="str">
        <f t="shared" si="14"/>
        <v>Snapshot</v>
      </c>
      <c r="S142">
        <f>IF(R142="","",'Qtr Report - Targets'!K150)</f>
        <v>0</v>
      </c>
      <c r="T142">
        <f>IF(S142="","",'Qtr Report - Targets'!O150)</f>
        <v>0</v>
      </c>
      <c r="U142" s="106">
        <f t="shared" si="17"/>
        <v>0</v>
      </c>
      <c r="V142" s="106" t="str">
        <f t="shared" si="18"/>
        <v/>
      </c>
    </row>
    <row r="143" spans="1:22">
      <c r="A143" t="str">
        <f>'Qtr Report - Quantitative (NEW)'!$A$2</f>
        <v>Quarterly Performance Report</v>
      </c>
      <c r="B143">
        <f>Instructions!$H$11</f>
        <v>9</v>
      </c>
      <c r="C143" s="94">
        <f>Instructions!$D$11</f>
        <v>45747</v>
      </c>
      <c r="D143">
        <f>Instructions!$C$3</f>
        <v>1.1000000000000001</v>
      </c>
      <c r="E143" t="str">
        <f>'Qtr Report - Quantitative (NEW)'!$D$3</f>
        <v>Amazing Health Factory Pty Ltd</v>
      </c>
      <c r="F143" t="str">
        <f>'Qtr Report - Quantitative (NEW)'!$D$5</f>
        <v>Low Intensity Mental Health Services</v>
      </c>
      <c r="G143" t="str">
        <f>'Qtr Report - Quantitative (NEW)'!$D$4</f>
        <v>333-2B-3</v>
      </c>
      <c r="H143">
        <f t="shared" si="12"/>
        <v>49</v>
      </c>
      <c r="I143">
        <f t="shared" si="13"/>
        <v>3</v>
      </c>
      <c r="J143" t="str">
        <f>'Qtr Report - Quantitative (NEW)'!$A$7</f>
        <v>Quantitative Information</v>
      </c>
      <c r="K143" t="str" cm="1">
        <f t="array" aca="1" ref="K143" ca="1">INDIRECT(ADDRESS((H143),1,1,1,"Qtr Report - Quantitative (NEW)"))</f>
        <v>Specialty Performance Measures - CPSP</v>
      </c>
      <c r="L143" s="104" t="str" cm="1">
        <f t="array" aca="1" ref="L143" ca="1">INDIRECT(ADDRESS((H143),2,1,1,"Qtr Report - Quantitative (NEW)"))</f>
        <v>Number of clients who undertook a capacity and strengths-based assessment to determine support and recovery needs (for period)</v>
      </c>
      <c r="M143" t="str">
        <f t="shared" ca="1" si="15"/>
        <v>Number of clients who undertook a capacity and strengths-based assessment to determine support and recovery needs (for period)</v>
      </c>
      <c r="N143" t="str" cm="1">
        <f t="array" aca="1" ref="N143" ca="1">IF(L143=0,IF(M143="","",INDIRECT(ADDRESS((H143),3,1,1,"Qtr Report - Quantitative (NEW)"))),IF(RIGHT(M143)=":","","Total"))</f>
        <v>Total</v>
      </c>
      <c r="O143" t="str">
        <f t="shared" ca="1" si="16"/>
        <v>Tidy</v>
      </c>
      <c r="P143" t="str" cm="1">
        <f t="array" aca="1" ref="P143" ca="1">IF(H143=10,INDIRECT(ADDRESS((H143-1),(I143+8),1,1,"Qtr Report - Quantitative (NEW)")),P142)</f>
        <v>Q3 
(Jan-Mar)</v>
      </c>
      <c r="Q143" s="96" cm="1">
        <f t="array" aca="1" ref="Q143" ca="1">INDIRECT(ADDRESS(H143,(I143+8),1,1,"Qtr Report - Quantitative (NEW)"))</f>
        <v>0</v>
      </c>
      <c r="R143" t="str">
        <f t="shared" si="14"/>
        <v>Snapshot</v>
      </c>
      <c r="S143">
        <f>IF(R143="","",'Qtr Report - Targets'!K151)</f>
        <v>0</v>
      </c>
      <c r="T143">
        <f>IF(S143="","",'Qtr Report - Targets'!O151)</f>
        <v>0</v>
      </c>
      <c r="U143" s="106">
        <f t="shared" si="17"/>
        <v>0</v>
      </c>
      <c r="V143" s="106" t="str">
        <f t="shared" si="18"/>
        <v/>
      </c>
    </row>
    <row r="144" spans="1:22">
      <c r="A144" t="str">
        <f>'Qtr Report - Quantitative (NEW)'!$A$2</f>
        <v>Quarterly Performance Report</v>
      </c>
      <c r="B144">
        <f>Instructions!$H$11</f>
        <v>9</v>
      </c>
      <c r="C144" s="94">
        <f>Instructions!$D$11</f>
        <v>45747</v>
      </c>
      <c r="D144">
        <f>Instructions!$C$3</f>
        <v>1.1000000000000001</v>
      </c>
      <c r="E144" t="str">
        <f>'Qtr Report - Quantitative (NEW)'!$D$3</f>
        <v>Amazing Health Factory Pty Ltd</v>
      </c>
      <c r="F144" t="str">
        <f>'Qtr Report - Quantitative (NEW)'!$D$5</f>
        <v>Low Intensity Mental Health Services</v>
      </c>
      <c r="G144" t="str">
        <f>'Qtr Report - Quantitative (NEW)'!$D$4</f>
        <v>333-2B-3</v>
      </c>
      <c r="H144">
        <f t="shared" si="12"/>
        <v>50</v>
      </c>
      <c r="I144">
        <f t="shared" si="13"/>
        <v>3</v>
      </c>
      <c r="J144" t="str">
        <f>'Qtr Report - Quantitative (NEW)'!$A$7</f>
        <v>Quantitative Information</v>
      </c>
      <c r="K144" cm="1">
        <f t="array" aca="1" ref="K144" ca="1">INDIRECT(ADDRESS((H144),1,1,1,"Qtr Report - Quantitative (NEW)"))</f>
        <v>0</v>
      </c>
      <c r="L144" s="104" cm="1">
        <f t="array" aca="1" ref="L144" ca="1">INDIRECT(ADDRESS((H144),2,1,1,"Qtr Report - Quantitative (NEW)"))</f>
        <v>0</v>
      </c>
      <c r="M144" t="str">
        <f t="shared" ca="1" si="15"/>
        <v/>
      </c>
      <c r="N144" t="str" cm="1">
        <f t="array" aca="1" ref="N144" ca="1">IF(L144=0,IF(M144="","",INDIRECT(ADDRESS((H144),3,1,1,"Qtr Report - Quantitative (NEW)"))),IF(RIGHT(M144)=":","","Total"))</f>
        <v/>
      </c>
      <c r="O144" t="str">
        <f t="shared" ca="1" si="16"/>
        <v>Messy</v>
      </c>
      <c r="P144" t="str" cm="1">
        <f t="array" aca="1" ref="P144" ca="1">IF(H144=10,INDIRECT(ADDRESS((H144-1),(I144+8),1,1,"Qtr Report - Quantitative (NEW)")),P143)</f>
        <v>Q3 
(Jan-Mar)</v>
      </c>
      <c r="Q144" s="96" cm="1">
        <f t="array" aca="1" ref="Q144" ca="1">INDIRECT(ADDRESS(H144,(I144+8),1,1,"Qtr Report - Quantitative (NEW)"))</f>
        <v>0</v>
      </c>
      <c r="R144" t="str">
        <f t="shared" si="14"/>
        <v/>
      </c>
      <c r="S144" t="str">
        <f>IF(R144="","",'Qtr Report - Targets'!K152)</f>
        <v/>
      </c>
      <c r="T144" t="str">
        <f>IF(S144="","",'Qtr Report - Targets'!O152)</f>
        <v/>
      </c>
      <c r="U144" s="106" t="str">
        <f t="shared" si="17"/>
        <v/>
      </c>
      <c r="V144" s="106" t="str">
        <f t="shared" si="18"/>
        <v/>
      </c>
    </row>
    <row r="145" spans="1:22">
      <c r="A145" t="str">
        <f>'Qtr Report - Quantitative (NEW)'!$A$2</f>
        <v>Quarterly Performance Report</v>
      </c>
      <c r="B145">
        <f>Instructions!$H$11</f>
        <v>9</v>
      </c>
      <c r="C145" s="94">
        <f>Instructions!$D$11</f>
        <v>45747</v>
      </c>
      <c r="D145">
        <f>Instructions!$C$3</f>
        <v>1.1000000000000001</v>
      </c>
      <c r="E145" t="str">
        <f>'Qtr Report - Quantitative (NEW)'!$D$3</f>
        <v>Amazing Health Factory Pty Ltd</v>
      </c>
      <c r="F145" t="str">
        <f>'Qtr Report - Quantitative (NEW)'!$D$5</f>
        <v>Low Intensity Mental Health Services</v>
      </c>
      <c r="G145" t="str">
        <f>'Qtr Report - Quantitative (NEW)'!$D$4</f>
        <v>333-2B-3</v>
      </c>
      <c r="H145">
        <f t="shared" si="12"/>
        <v>51</v>
      </c>
      <c r="I145">
        <f t="shared" si="13"/>
        <v>3</v>
      </c>
      <c r="J145" t="str">
        <f>'Qtr Report - Quantitative (NEW)'!$A$7</f>
        <v>Quantitative Information</v>
      </c>
      <c r="K145" t="str" cm="1">
        <f t="array" aca="1" ref="K145" ca="1">INDIRECT(ADDRESS((H145),1,1,1,"Qtr Report - Quantitative (NEW)"))</f>
        <v>Specialty Performance Measures - Priority Populations</v>
      </c>
      <c r="L145" s="104" t="str" cm="1">
        <f t="array" aca="1" ref="L145" ca="1">INDIRECT(ADDRESS((H145),2,1,1,"Qtr Report - Quantitative (NEW)"))</f>
        <v>Number of clinically concluded episodes of care at the end of period</v>
      </c>
      <c r="M145" t="str">
        <f t="shared" ca="1" si="15"/>
        <v>Number of clinically concluded episodes of care at the end of period</v>
      </c>
      <c r="N145" t="str" cm="1">
        <f t="array" aca="1" ref="N145" ca="1">IF(L145=0,IF(M145="","",INDIRECT(ADDRESS((H145),3,1,1,"Qtr Report - Quantitative (NEW)"))),IF(RIGHT(M145)=":","","Total"))</f>
        <v>Total</v>
      </c>
      <c r="O145" t="str">
        <f t="shared" ca="1" si="16"/>
        <v>Tidy</v>
      </c>
      <c r="P145" t="str" cm="1">
        <f t="array" aca="1" ref="P145" ca="1">IF(H145=10,INDIRECT(ADDRESS((H145-1),(I145+8),1,1,"Qtr Report - Quantitative (NEW)")),P144)</f>
        <v>Q3 
(Jan-Mar)</v>
      </c>
      <c r="Q145" s="96" cm="1">
        <f t="array" aca="1" ref="Q145" ca="1">INDIRECT(ADDRESS(H145,(I145+8),1,1,"Qtr Report - Quantitative (NEW)"))</f>
        <v>0</v>
      </c>
      <c r="R145" t="str">
        <f t="shared" si="14"/>
        <v/>
      </c>
      <c r="S145" t="str">
        <f>IF(R145="","",'Qtr Report - Targets'!K153)</f>
        <v/>
      </c>
      <c r="T145" t="str">
        <f>IF(S145="","",'Qtr Report - Targets'!O153)</f>
        <v/>
      </c>
      <c r="U145" s="106" t="str">
        <f t="shared" si="17"/>
        <v/>
      </c>
      <c r="V145" s="106" t="str">
        <f t="shared" si="18"/>
        <v/>
      </c>
    </row>
    <row r="146" spans="1:22">
      <c r="A146" t="str">
        <f>'Qtr Report - Quantitative (NEW)'!$A$2</f>
        <v>Quarterly Performance Report</v>
      </c>
      <c r="B146">
        <f>Instructions!$H$11</f>
        <v>9</v>
      </c>
      <c r="C146" s="94">
        <f>Instructions!$D$11</f>
        <v>45747</v>
      </c>
      <c r="D146">
        <f>Instructions!$C$3</f>
        <v>1.1000000000000001</v>
      </c>
      <c r="E146" t="str">
        <f>'Qtr Report - Quantitative (NEW)'!$D$3</f>
        <v>Amazing Health Factory Pty Ltd</v>
      </c>
      <c r="F146" t="str">
        <f>'Qtr Report - Quantitative (NEW)'!$D$5</f>
        <v>Low Intensity Mental Health Services</v>
      </c>
      <c r="G146" t="str">
        <f>'Qtr Report - Quantitative (NEW)'!$D$4</f>
        <v>333-2B-3</v>
      </c>
      <c r="H146">
        <f t="shared" si="12"/>
        <v>52</v>
      </c>
      <c r="I146">
        <f t="shared" si="13"/>
        <v>3</v>
      </c>
      <c r="J146" t="str">
        <f>'Qtr Report - Quantitative (NEW)'!$A$7</f>
        <v>Quantitative Information</v>
      </c>
      <c r="K146" cm="1">
        <f t="array" aca="1" ref="K146" ca="1">INDIRECT(ADDRESS((H146),1,1,1,"Qtr Report - Quantitative (NEW)"))</f>
        <v>0</v>
      </c>
      <c r="L146" s="104" cm="1">
        <f t="array" aca="1" ref="L146" ca="1">INDIRECT(ADDRESS((H146),2,1,1,"Qtr Report - Quantitative (NEW)"))</f>
        <v>0</v>
      </c>
      <c r="M146" t="str">
        <f t="shared" ca="1" si="15"/>
        <v/>
      </c>
      <c r="N146" t="str" cm="1">
        <f t="array" aca="1" ref="N146" ca="1">IF(L146=0,IF(M146="","",INDIRECT(ADDRESS((H146),3,1,1,"Qtr Report - Quantitative (NEW)"))),IF(RIGHT(M146)=":","","Total"))</f>
        <v/>
      </c>
      <c r="O146" t="str">
        <f t="shared" ca="1" si="16"/>
        <v>Messy</v>
      </c>
      <c r="P146" t="str" cm="1">
        <f t="array" aca="1" ref="P146" ca="1">IF(H146=10,INDIRECT(ADDRESS((H146-1),(I146+8),1,1,"Qtr Report - Quantitative (NEW)")),P145)</f>
        <v>Q3 
(Jan-Mar)</v>
      </c>
      <c r="Q146" s="96" cm="1">
        <f t="array" aca="1" ref="Q146" ca="1">INDIRECT(ADDRESS(H146,(I146+8),1,1,"Qtr Report - Quantitative (NEW)"))</f>
        <v>0</v>
      </c>
      <c r="R146" t="str">
        <f t="shared" si="14"/>
        <v/>
      </c>
      <c r="S146" t="str">
        <f>IF(R146="","",'Qtr Report - Targets'!K154)</f>
        <v/>
      </c>
      <c r="T146" t="str">
        <f>IF(S146="","",'Qtr Report - Targets'!O154)</f>
        <v/>
      </c>
      <c r="U146" s="106" t="str">
        <f t="shared" si="17"/>
        <v/>
      </c>
      <c r="V146" s="106" t="str">
        <f t="shared" si="18"/>
        <v/>
      </c>
    </row>
    <row r="147" spans="1:22">
      <c r="A147" t="str">
        <f>'Qtr Report - Quantitative (NEW)'!$A$2</f>
        <v>Quarterly Performance Report</v>
      </c>
      <c r="B147">
        <f>Instructions!$H$11</f>
        <v>9</v>
      </c>
      <c r="C147" s="94">
        <f>Instructions!$D$11</f>
        <v>45747</v>
      </c>
      <c r="D147">
        <f>Instructions!$C$3</f>
        <v>1.1000000000000001</v>
      </c>
      <c r="E147" t="str">
        <f>'Qtr Report - Quantitative (NEW)'!$D$3</f>
        <v>Amazing Health Factory Pty Ltd</v>
      </c>
      <c r="F147" t="str">
        <f>'Qtr Report - Quantitative (NEW)'!$D$5</f>
        <v>Low Intensity Mental Health Services</v>
      </c>
      <c r="G147" t="str">
        <f>'Qtr Report - Quantitative (NEW)'!$D$4</f>
        <v>333-2B-3</v>
      </c>
      <c r="H147">
        <f t="shared" si="12"/>
        <v>53</v>
      </c>
      <c r="I147">
        <f t="shared" si="13"/>
        <v>3</v>
      </c>
      <c r="J147" t="str">
        <f>'Qtr Report - Quantitative (NEW)'!$A$7</f>
        <v>Quantitative Information</v>
      </c>
      <c r="K147" t="str" cm="1">
        <f t="array" aca="1" ref="K147" ca="1">INDIRECT(ADDRESS((H147),1,1,1,"Qtr Report - Quantitative (NEW)"))</f>
        <v>Specialty Performance Measures - Multicultural Access</v>
      </c>
      <c r="L147" s="104" t="str" cm="1">
        <f t="array" aca="1" ref="L147" ca="1">INDIRECT(ADDRESS((H147),2,1,1,"Qtr Report - Quantitative (NEW)"))</f>
        <v>Outcome measures</v>
      </c>
      <c r="M147" t="str">
        <f t="shared" ca="1" si="15"/>
        <v>Outcome measures</v>
      </c>
      <c r="N147" t="str" cm="1">
        <f t="array" aca="1" ref="N147" ca="1">IF(L147=0,IF(M147="","",INDIRECT(ADDRESS((H147),3,1,1,"Qtr Report - Quantitative (NEW)"))),IF(RIGHT(M147)=":","","Total"))</f>
        <v>Total</v>
      </c>
      <c r="O147" t="str">
        <f t="shared" ca="1" si="16"/>
        <v>Tidy</v>
      </c>
      <c r="P147" t="str" cm="1">
        <f t="array" aca="1" ref="P147" ca="1">IF(H147=10,INDIRECT(ADDRESS((H147-1),(I147+8),1,1,"Qtr Report - Quantitative (NEW)")),P146)</f>
        <v>Q3 
(Jan-Mar)</v>
      </c>
      <c r="Q147" s="96" cm="1">
        <f t="array" aca="1" ref="Q147" ca="1">INDIRECT(ADDRESS(H147,(I147+8),1,1,"Qtr Report - Quantitative (NEW)"))</f>
        <v>0</v>
      </c>
      <c r="R147" t="str">
        <f t="shared" si="14"/>
        <v/>
      </c>
      <c r="S147" t="str">
        <f>IF(R147="","",'Qtr Report - Targets'!K155)</f>
        <v/>
      </c>
      <c r="T147" t="str">
        <f>IF(S147="","",'Qtr Report - Targets'!O155)</f>
        <v/>
      </c>
      <c r="U147" s="106" t="str">
        <f t="shared" si="17"/>
        <v/>
      </c>
      <c r="V147" s="106" t="str">
        <f t="shared" si="18"/>
        <v/>
      </c>
    </row>
    <row r="148" spans="1:22">
      <c r="A148" t="str">
        <f>'Qtr Report - Quantitative (NEW)'!$A$2</f>
        <v>Quarterly Performance Report</v>
      </c>
      <c r="B148">
        <f>Instructions!$H$11</f>
        <v>9</v>
      </c>
      <c r="C148" s="94">
        <f>Instructions!$D$11</f>
        <v>45747</v>
      </c>
      <c r="D148">
        <f>Instructions!$C$3</f>
        <v>1.1000000000000001</v>
      </c>
      <c r="E148" t="str">
        <f>'Qtr Report - Quantitative (NEW)'!$D$3</f>
        <v>Amazing Health Factory Pty Ltd</v>
      </c>
      <c r="F148" t="str">
        <f>'Qtr Report - Quantitative (NEW)'!$D$5</f>
        <v>Low Intensity Mental Health Services</v>
      </c>
      <c r="G148" t="str">
        <f>'Qtr Report - Quantitative (NEW)'!$D$4</f>
        <v>333-2B-3</v>
      </c>
      <c r="H148">
        <f t="shared" si="12"/>
        <v>54</v>
      </c>
      <c r="I148">
        <f t="shared" si="13"/>
        <v>3</v>
      </c>
      <c r="J148" t="str">
        <f>'Qtr Report - Quantitative (NEW)'!$A$7</f>
        <v>Quantitative Information</v>
      </c>
      <c r="K148" t="str" cm="1">
        <f t="array" aca="1" ref="K148" ca="1">INDIRECT(ADDRESS((H148),1,1,1,"Qtr Report - Quantitative (NEW)"))</f>
        <v>Specialty Performance Measures - Multicultural Access</v>
      </c>
      <c r="L148" s="104" t="str" cm="1">
        <f t="array" aca="1" ref="L148" ca="1">INDIRECT(ADDRESS((H148),2,1,1,"Qtr Report - Quantitative (NEW)"))</f>
        <v>Number of professional development opportunities delivered to primary care health providers</v>
      </c>
      <c r="M148" t="str">
        <f t="shared" ca="1" si="15"/>
        <v>Number of professional development opportunities delivered to primary care health providers</v>
      </c>
      <c r="N148" t="str" cm="1">
        <f t="array" aca="1" ref="N148" ca="1">IF(L148=0,IF(M148="","",INDIRECT(ADDRESS((H148),3,1,1,"Qtr Report - Quantitative (NEW)"))),IF(RIGHT(M148)=":","","Total"))</f>
        <v>Total</v>
      </c>
      <c r="O148" t="str">
        <f t="shared" ca="1" si="16"/>
        <v>Tidy</v>
      </c>
      <c r="P148" t="str" cm="1">
        <f t="array" aca="1" ref="P148" ca="1">IF(H148=10,INDIRECT(ADDRESS((H148-1),(I148+8),1,1,"Qtr Report - Quantitative (NEW)")),P147)</f>
        <v>Q3 
(Jan-Mar)</v>
      </c>
      <c r="Q148" s="96" cm="1">
        <f t="array" aca="1" ref="Q148" ca="1">INDIRECT(ADDRESS(H148,(I148+8),1,1,"Qtr Report - Quantitative (NEW)"))</f>
        <v>0</v>
      </c>
      <c r="R148" t="str">
        <f t="shared" si="14"/>
        <v/>
      </c>
      <c r="S148" t="str">
        <f>IF(R148="","",'Qtr Report - Targets'!K156)</f>
        <v/>
      </c>
      <c r="T148" t="str">
        <f>IF(S148="","",'Qtr Report - Targets'!O156)</f>
        <v/>
      </c>
      <c r="U148" s="106" t="str">
        <f t="shared" si="17"/>
        <v/>
      </c>
      <c r="V148" s="106" t="str">
        <f t="shared" si="18"/>
        <v/>
      </c>
    </row>
    <row r="149" spans="1:22">
      <c r="A149" t="str">
        <f>'Qtr Report - Quantitative (NEW)'!$A$2</f>
        <v>Quarterly Performance Report</v>
      </c>
      <c r="B149">
        <f>Instructions!$H$11</f>
        <v>9</v>
      </c>
      <c r="C149" s="94">
        <f>Instructions!$D$11</f>
        <v>45747</v>
      </c>
      <c r="D149">
        <f>Instructions!$C$3</f>
        <v>1.1000000000000001</v>
      </c>
      <c r="E149" t="str">
        <f>'Qtr Report - Quantitative (NEW)'!$D$3</f>
        <v>Amazing Health Factory Pty Ltd</v>
      </c>
      <c r="F149" t="str">
        <f>'Qtr Report - Quantitative (NEW)'!$D$5</f>
        <v>Low Intensity Mental Health Services</v>
      </c>
      <c r="G149" t="str">
        <f>'Qtr Report - Quantitative (NEW)'!$D$4</f>
        <v>333-2B-3</v>
      </c>
      <c r="H149">
        <f t="shared" si="12"/>
        <v>55</v>
      </c>
      <c r="I149">
        <f t="shared" si="13"/>
        <v>3</v>
      </c>
      <c r="J149" t="str">
        <f>'Qtr Report - Quantitative (NEW)'!$A$7</f>
        <v>Quantitative Information</v>
      </c>
      <c r="K149" t="str" cm="1">
        <f t="array" aca="1" ref="K149" ca="1">INDIRECT(ADDRESS((H149),1,1,1,"Qtr Report - Quantitative (NEW)"))</f>
        <v>Specialty Performance Measures - Multicultural Access</v>
      </c>
      <c r="L149" s="104" t="str" cm="1">
        <f t="array" aca="1" ref="L149" ca="1">INDIRECT(ADDRESS((H149),2,1,1,"Qtr Report - Quantitative (NEW)"))</f>
        <v>Number of health literacy sessions held with multicultural community</v>
      </c>
      <c r="M149" t="str">
        <f t="shared" ca="1" si="15"/>
        <v>Number of health literacy sessions held with multicultural community</v>
      </c>
      <c r="N149" t="str" cm="1">
        <f t="array" aca="1" ref="N149" ca="1">IF(L149=0,IF(M149="","",INDIRECT(ADDRESS((H149),3,1,1,"Qtr Report - Quantitative (NEW)"))),IF(RIGHT(M149)=":","","Total"))</f>
        <v>Total</v>
      </c>
      <c r="O149" t="str">
        <f t="shared" ca="1" si="16"/>
        <v>Tidy</v>
      </c>
      <c r="P149" t="str" cm="1">
        <f t="array" aca="1" ref="P149" ca="1">IF(H149=10,INDIRECT(ADDRESS((H149-1),(I149+8),1,1,"Qtr Report - Quantitative (NEW)")),P148)</f>
        <v>Q3 
(Jan-Mar)</v>
      </c>
      <c r="Q149" s="96" cm="1">
        <f t="array" aca="1" ref="Q149" ca="1">INDIRECT(ADDRESS(H149,(I149+8),1,1,"Qtr Report - Quantitative (NEW)"))</f>
        <v>0</v>
      </c>
      <c r="R149" t="str">
        <f t="shared" si="14"/>
        <v/>
      </c>
      <c r="S149" t="str">
        <f>IF(R149="","",'Qtr Report - Targets'!K157)</f>
        <v/>
      </c>
      <c r="T149" t="str">
        <f>IF(S149="","",'Qtr Report - Targets'!O157)</f>
        <v/>
      </c>
      <c r="U149" s="106" t="str">
        <f t="shared" si="17"/>
        <v/>
      </c>
      <c r="V149" s="106" t="str">
        <f t="shared" si="18"/>
        <v/>
      </c>
    </row>
    <row r="150" spans="1:22">
      <c r="A150" t="str">
        <f>'Qtr Report - Quantitative (NEW)'!$A$2</f>
        <v>Quarterly Performance Report</v>
      </c>
      <c r="B150">
        <f>Instructions!$H$11</f>
        <v>9</v>
      </c>
      <c r="C150" s="94">
        <f>Instructions!$D$11</f>
        <v>45747</v>
      </c>
      <c r="D150">
        <f>Instructions!$C$3</f>
        <v>1.1000000000000001</v>
      </c>
      <c r="E150" t="str">
        <f>'Qtr Report - Quantitative (NEW)'!$D$3</f>
        <v>Amazing Health Factory Pty Ltd</v>
      </c>
      <c r="F150" t="str">
        <f>'Qtr Report - Quantitative (NEW)'!$D$5</f>
        <v>Low Intensity Mental Health Services</v>
      </c>
      <c r="G150" t="str">
        <f>'Qtr Report - Quantitative (NEW)'!$D$4</f>
        <v>333-2B-3</v>
      </c>
      <c r="H150">
        <f t="shared" si="12"/>
        <v>56</v>
      </c>
      <c r="I150">
        <f t="shared" si="13"/>
        <v>3</v>
      </c>
      <c r="J150" t="str">
        <f>'Qtr Report - Quantitative (NEW)'!$A$7</f>
        <v>Quantitative Information</v>
      </c>
      <c r="K150" cm="1">
        <f t="array" aca="1" ref="K150" ca="1">INDIRECT(ADDRESS((H150),1,1,1,"Qtr Report - Quantitative (NEW)"))</f>
        <v>0</v>
      </c>
      <c r="L150" s="104" cm="1">
        <f t="array" aca="1" ref="L150" ca="1">INDIRECT(ADDRESS((H150),2,1,1,"Qtr Report - Quantitative (NEW)"))</f>
        <v>0</v>
      </c>
      <c r="M150" t="str">
        <f t="shared" ca="1" si="15"/>
        <v/>
      </c>
      <c r="N150" t="str" cm="1">
        <f t="array" aca="1" ref="N150" ca="1">IF(L150=0,IF(M150="","",INDIRECT(ADDRESS((H150),3,1,1,"Qtr Report - Quantitative (NEW)"))),IF(RIGHT(M150)=":","","Total"))</f>
        <v/>
      </c>
      <c r="O150" t="str">
        <f t="shared" ca="1" si="16"/>
        <v>Messy</v>
      </c>
      <c r="P150" t="str" cm="1">
        <f t="array" aca="1" ref="P150" ca="1">IF(H150=10,INDIRECT(ADDRESS((H150-1),(I150+8),1,1,"Qtr Report - Quantitative (NEW)")),P149)</f>
        <v>Q3 
(Jan-Mar)</v>
      </c>
      <c r="Q150" s="96" cm="1">
        <f t="array" aca="1" ref="Q150" ca="1">INDIRECT(ADDRESS(H150,(I150+8),1,1,"Qtr Report - Quantitative (NEW)"))</f>
        <v>0</v>
      </c>
      <c r="R150" t="str">
        <f t="shared" si="14"/>
        <v/>
      </c>
      <c r="S150" t="str">
        <f>IF(R150="","",'Qtr Report - Targets'!K158)</f>
        <v/>
      </c>
      <c r="T150" t="str">
        <f>IF(S150="","",'Qtr Report - Targets'!O158)</f>
        <v/>
      </c>
      <c r="U150" s="106" t="str">
        <f t="shared" si="17"/>
        <v/>
      </c>
      <c r="V150" s="106" t="str">
        <f t="shared" si="18"/>
        <v/>
      </c>
    </row>
    <row r="151" spans="1:22">
      <c r="A151" t="str">
        <f>'Qtr Report - Quantitative (NEW)'!$A$2</f>
        <v>Quarterly Performance Report</v>
      </c>
      <c r="B151">
        <f>Instructions!$H$11</f>
        <v>9</v>
      </c>
      <c r="C151" s="94">
        <f>Instructions!$D$11</f>
        <v>45747</v>
      </c>
      <c r="D151">
        <f>Instructions!$C$3</f>
        <v>1.1000000000000001</v>
      </c>
      <c r="E151" t="str">
        <f>'Qtr Report - Quantitative (NEW)'!$D$3</f>
        <v>Amazing Health Factory Pty Ltd</v>
      </c>
      <c r="F151" t="str">
        <f>'Qtr Report - Quantitative (NEW)'!$D$5</f>
        <v>Low Intensity Mental Health Services</v>
      </c>
      <c r="G151" t="str">
        <f>'Qtr Report - Quantitative (NEW)'!$D$4</f>
        <v>333-2B-3</v>
      </c>
      <c r="H151">
        <f t="shared" si="12"/>
        <v>57</v>
      </c>
      <c r="I151">
        <f t="shared" si="13"/>
        <v>3</v>
      </c>
      <c r="J151" t="str">
        <f>'Qtr Report - Quantitative (NEW)'!$A$7</f>
        <v>Quantitative Information</v>
      </c>
      <c r="K151" t="str" cm="1">
        <f t="array" aca="1" ref="K151" ca="1">INDIRECT(ADDRESS((H151),1,1,1,"Qtr Report - Quantitative (NEW)"))</f>
        <v>Specialty Performance Measures - Sexual Health Program</v>
      </c>
      <c r="L151" s="104" t="str" cm="1">
        <f t="array" aca="1" ref="L151" ca="1">INDIRECT(ADDRESS((H151),2,1,1,"Qtr Report - Quantitative (NEW)"))</f>
        <v>Occasion of service for secondary school students</v>
      </c>
      <c r="M151" t="str">
        <f t="shared" ca="1" si="15"/>
        <v>Occasion of service for secondary school students</v>
      </c>
      <c r="N151" t="str" cm="1">
        <f t="array" aca="1" ref="N151" ca="1">IF(L151=0,IF(M151="","",INDIRECT(ADDRESS((H151),3,1,1,"Qtr Report - Quantitative (NEW)"))),IF(RIGHT(M151)=":","","Total"))</f>
        <v>Total</v>
      </c>
      <c r="O151" t="str">
        <f t="shared" ca="1" si="16"/>
        <v>Tidy</v>
      </c>
      <c r="P151" t="str" cm="1">
        <f t="array" aca="1" ref="P151" ca="1">IF(H151=10,INDIRECT(ADDRESS((H151-1),(I151+8),1,1,"Qtr Report - Quantitative (NEW)")),P150)</f>
        <v>Q3 
(Jan-Mar)</v>
      </c>
      <c r="Q151" s="96" cm="1">
        <f t="array" aca="1" ref="Q151" ca="1">INDIRECT(ADDRESS(H151,(I151+8),1,1,"Qtr Report - Quantitative (NEW)"))</f>
        <v>0</v>
      </c>
      <c r="R151" t="str">
        <f t="shared" si="14"/>
        <v/>
      </c>
      <c r="S151" t="str">
        <f>IF(R151="","",'Qtr Report - Targets'!K159)</f>
        <v/>
      </c>
      <c r="T151" t="str">
        <f>IF(S151="","",'Qtr Report - Targets'!O159)</f>
        <v/>
      </c>
      <c r="U151" s="106" t="str">
        <f t="shared" si="17"/>
        <v/>
      </c>
      <c r="V151" s="106" t="str">
        <f t="shared" si="18"/>
        <v/>
      </c>
    </row>
    <row r="152" spans="1:22">
      <c r="A152" t="str">
        <f>'Qtr Report - Quantitative (NEW)'!$A$2</f>
        <v>Quarterly Performance Report</v>
      </c>
      <c r="B152">
        <f>Instructions!$H$11</f>
        <v>9</v>
      </c>
      <c r="C152" s="94">
        <f>Instructions!$D$11</f>
        <v>45747</v>
      </c>
      <c r="D152">
        <f>Instructions!$C$3</f>
        <v>1.1000000000000001</v>
      </c>
      <c r="E152" t="str">
        <f>'Qtr Report - Quantitative (NEW)'!$D$3</f>
        <v>Amazing Health Factory Pty Ltd</v>
      </c>
      <c r="F152" t="str">
        <f>'Qtr Report - Quantitative (NEW)'!$D$5</f>
        <v>Low Intensity Mental Health Services</v>
      </c>
      <c r="G152" t="str">
        <f>'Qtr Report - Quantitative (NEW)'!$D$4</f>
        <v>333-2B-3</v>
      </c>
      <c r="H152">
        <f t="shared" si="12"/>
        <v>58</v>
      </c>
      <c r="I152">
        <f t="shared" si="13"/>
        <v>3</v>
      </c>
      <c r="J152" t="str">
        <f>'Qtr Report - Quantitative (NEW)'!$A$7</f>
        <v>Quantitative Information</v>
      </c>
      <c r="K152" cm="1">
        <f t="array" aca="1" ref="K152" ca="1">INDIRECT(ADDRESS((H152),1,1,1,"Qtr Report - Quantitative (NEW)"))</f>
        <v>0</v>
      </c>
      <c r="L152" s="104" cm="1">
        <f t="array" aca="1" ref="L152" ca="1">INDIRECT(ADDRESS((H152),2,1,1,"Qtr Report - Quantitative (NEW)"))</f>
        <v>0</v>
      </c>
      <c r="M152" t="str">
        <f t="shared" ca="1" si="15"/>
        <v/>
      </c>
      <c r="N152" t="str" cm="1">
        <f t="array" aca="1" ref="N152" ca="1">IF(L152=0,IF(M152="","",INDIRECT(ADDRESS((H152),3,1,1,"Qtr Report - Quantitative (NEW)"))),IF(RIGHT(M152)=":","","Total"))</f>
        <v/>
      </c>
      <c r="O152" t="str">
        <f t="shared" ca="1" si="16"/>
        <v>Messy</v>
      </c>
      <c r="P152" t="str" cm="1">
        <f t="array" aca="1" ref="P152" ca="1">IF(H152=10,INDIRECT(ADDRESS((H152-1),(I152+8),1,1,"Qtr Report - Quantitative (NEW)")),P151)</f>
        <v>Q3 
(Jan-Mar)</v>
      </c>
      <c r="Q152" s="96" cm="1">
        <f t="array" aca="1" ref="Q152" ca="1">INDIRECT(ADDRESS(H152,(I152+8),1,1,"Qtr Report - Quantitative (NEW)"))</f>
        <v>0</v>
      </c>
      <c r="R152" t="str">
        <f t="shared" si="14"/>
        <v/>
      </c>
      <c r="S152" t="str">
        <f>IF(R152="","",'Qtr Report - Targets'!K160)</f>
        <v/>
      </c>
      <c r="T152" t="str">
        <f>IF(S152="","",'Qtr Report - Targets'!O160)</f>
        <v/>
      </c>
      <c r="U152" s="106" t="str">
        <f t="shared" si="17"/>
        <v/>
      </c>
      <c r="V152" s="106" t="str">
        <f t="shared" si="18"/>
        <v/>
      </c>
    </row>
    <row r="153" spans="1:22">
      <c r="A153" t="str">
        <f>'Qtr Report - Quantitative (NEW)'!$A$2</f>
        <v>Quarterly Performance Report</v>
      </c>
      <c r="B153">
        <f>Instructions!$H$11</f>
        <v>9</v>
      </c>
      <c r="C153" s="94">
        <f>Instructions!$D$11</f>
        <v>45747</v>
      </c>
      <c r="D153">
        <f>Instructions!$C$3</f>
        <v>1.1000000000000001</v>
      </c>
      <c r="E153" t="str">
        <f>'Qtr Report - Quantitative (NEW)'!$D$3</f>
        <v>Amazing Health Factory Pty Ltd</v>
      </c>
      <c r="F153" t="str">
        <f>'Qtr Report - Quantitative (NEW)'!$D$5</f>
        <v>Low Intensity Mental Health Services</v>
      </c>
      <c r="G153" t="str">
        <f>'Qtr Report - Quantitative (NEW)'!$D$4</f>
        <v>333-2B-3</v>
      </c>
      <c r="H153">
        <f t="shared" si="12"/>
        <v>59</v>
      </c>
      <c r="I153">
        <f t="shared" si="13"/>
        <v>3</v>
      </c>
      <c r="J153" t="str">
        <f>'Qtr Report - Quantitative (NEW)'!$A$7</f>
        <v>Quantitative Information</v>
      </c>
      <c r="K153" t="str" cm="1">
        <f t="array" aca="1" ref="K153" ca="1">INDIRECT(ADDRESS((H153),1,1,1,"Qtr Report - Quantitative (NEW)"))</f>
        <v>Specialty Performance Measures - Perinatal Mental Health</v>
      </c>
      <c r="L153" s="104" t="str" cm="1">
        <f t="array" aca="1" ref="L153" ca="1">INDIRECT(ADDRESS((H153),2,1,1,"Qtr Report - Quantitative (NEW)"))</f>
        <v>Number of active clients at the end of each quarter</v>
      </c>
      <c r="M153" t="str">
        <f t="shared" ca="1" si="15"/>
        <v>Number of active clients at the end of each quarter</v>
      </c>
      <c r="N153" t="str" cm="1">
        <f t="array" aca="1" ref="N153" ca="1">IF(L153=0,IF(M153="","",INDIRECT(ADDRESS((H153),3,1,1,"Qtr Report - Quantitative (NEW)"))),IF(RIGHT(M153)=":","","Total"))</f>
        <v>Total</v>
      </c>
      <c r="O153" t="str">
        <f t="shared" ca="1" si="16"/>
        <v>Tidy</v>
      </c>
      <c r="P153" t="str" cm="1">
        <f t="array" aca="1" ref="P153" ca="1">IF(H153=10,INDIRECT(ADDRESS((H153-1),(I153+8),1,1,"Qtr Report - Quantitative (NEW)")),P152)</f>
        <v>Q3 
(Jan-Mar)</v>
      </c>
      <c r="Q153" s="96" cm="1">
        <f t="array" aca="1" ref="Q153" ca="1">INDIRECT(ADDRESS(H153,(I153+8),1,1,"Qtr Report - Quantitative (NEW)"))</f>
        <v>0</v>
      </c>
      <c r="R153" t="str">
        <f t="shared" si="14"/>
        <v/>
      </c>
      <c r="S153" t="str">
        <f>IF(R153="","",'Qtr Report - Targets'!K161)</f>
        <v/>
      </c>
      <c r="T153" t="str">
        <f>IF(S153="","",'Qtr Report - Targets'!O161)</f>
        <v/>
      </c>
      <c r="U153" s="106" t="str">
        <f t="shared" si="17"/>
        <v/>
      </c>
      <c r="V153" s="106" t="str">
        <f t="shared" si="18"/>
        <v/>
      </c>
    </row>
    <row r="154" spans="1:22">
      <c r="A154" t="str">
        <f>'Qtr Report - Quantitative (NEW)'!$A$2</f>
        <v>Quarterly Performance Report</v>
      </c>
      <c r="B154">
        <f>Instructions!$H$11</f>
        <v>9</v>
      </c>
      <c r="C154" s="94">
        <f>Instructions!$D$11</f>
        <v>45747</v>
      </c>
      <c r="D154">
        <f>Instructions!$C$3</f>
        <v>1.1000000000000001</v>
      </c>
      <c r="E154" t="str">
        <f>'Qtr Report - Quantitative (NEW)'!$D$3</f>
        <v>Amazing Health Factory Pty Ltd</v>
      </c>
      <c r="F154" t="str">
        <f>'Qtr Report - Quantitative (NEW)'!$D$5</f>
        <v>Low Intensity Mental Health Services</v>
      </c>
      <c r="G154" t="str">
        <f>'Qtr Report - Quantitative (NEW)'!$D$4</f>
        <v>333-2B-3</v>
      </c>
      <c r="H154">
        <f t="shared" si="12"/>
        <v>60</v>
      </c>
      <c r="I154">
        <f t="shared" si="13"/>
        <v>3</v>
      </c>
      <c r="J154" t="str">
        <f>'Qtr Report - Quantitative (NEW)'!$A$7</f>
        <v>Quantitative Information</v>
      </c>
      <c r="K154" t="str" cm="1">
        <f t="array" aca="1" ref="K154" ca="1">INDIRECT(ADDRESS((H154),1,1,1,"Qtr Report - Quantitative (NEW)"))</f>
        <v>Specialty Performance Measures - Perinatal Mental Health</v>
      </c>
      <c r="L154" s="104" t="str" cm="1">
        <f t="array" aca="1" ref="L154" ca="1">INDIRECT(ADDRESS((H154),2,1,1,"Qtr Report - Quantitative (NEW)"))</f>
        <v>Number of client satisfaction surveys completed for period where the experience was:</v>
      </c>
      <c r="M154" t="str">
        <f t="shared" ca="1" si="15"/>
        <v>Number of client satisfaction surveys completed for period where the experience was:</v>
      </c>
      <c r="N154" t="str" cm="1">
        <f t="array" aca="1" ref="N154" ca="1">IF(L154=0,IF(M154="","",INDIRECT(ADDRESS((H154),3,1,1,"Qtr Report - Quantitative (NEW)"))),IF(RIGHT(M154)=":","","Total"))</f>
        <v/>
      </c>
      <c r="O154" t="str">
        <f t="shared" ca="1" si="16"/>
        <v>Messy</v>
      </c>
      <c r="P154" t="str" cm="1">
        <f t="array" aca="1" ref="P154" ca="1">IF(H154=10,INDIRECT(ADDRESS((H154-1),(I154+8),1,1,"Qtr Report - Quantitative (NEW)")),P153)</f>
        <v>Q3 
(Jan-Mar)</v>
      </c>
      <c r="Q154" s="96" cm="1">
        <f t="array" aca="1" ref="Q154" ca="1">INDIRECT(ADDRESS(H154,(I154+8),1,1,"Qtr Report - Quantitative (NEW)"))</f>
        <v>0</v>
      </c>
      <c r="R154" t="str">
        <f t="shared" si="14"/>
        <v/>
      </c>
      <c r="S154" t="str">
        <f>IF(R154="","",'Qtr Report - Targets'!K162)</f>
        <v/>
      </c>
      <c r="T154" t="str">
        <f>IF(S154="","",'Qtr Report - Targets'!O162)</f>
        <v/>
      </c>
      <c r="U154" s="106" t="str">
        <f t="shared" si="17"/>
        <v/>
      </c>
      <c r="V154" s="106" t="str">
        <f t="shared" si="18"/>
        <v/>
      </c>
    </row>
    <row r="155" spans="1:22">
      <c r="A155" t="str">
        <f>'Qtr Report - Quantitative (NEW)'!$A$2</f>
        <v>Quarterly Performance Report</v>
      </c>
      <c r="B155">
        <f>Instructions!$H$11</f>
        <v>9</v>
      </c>
      <c r="C155" s="94">
        <f>Instructions!$D$11</f>
        <v>45747</v>
      </c>
      <c r="D155">
        <f>Instructions!$C$3</f>
        <v>1.1000000000000001</v>
      </c>
      <c r="E155" t="str">
        <f>'Qtr Report - Quantitative (NEW)'!$D$3</f>
        <v>Amazing Health Factory Pty Ltd</v>
      </c>
      <c r="F155" t="str">
        <f>'Qtr Report - Quantitative (NEW)'!$D$5</f>
        <v>Low Intensity Mental Health Services</v>
      </c>
      <c r="G155" t="str">
        <f>'Qtr Report - Quantitative (NEW)'!$D$4</f>
        <v>333-2B-3</v>
      </c>
      <c r="H155" s="95">
        <f>H2</f>
        <v>10</v>
      </c>
      <c r="I155">
        <f t="shared" si="13"/>
        <v>4</v>
      </c>
      <c r="J155" t="str">
        <f>'Qtr Report - Quantitative (NEW)'!$A$7</f>
        <v>Quantitative Information</v>
      </c>
      <c r="K155" t="str" cm="1">
        <f t="array" aca="1" ref="K155" ca="1">INDIRECT(ADDRESS((H155),1,1,1,"Qtr Report - Quantitative (NEW)"))</f>
        <v>All PHN Service Provision</v>
      </c>
      <c r="L155" s="104" t="str" cm="1">
        <f t="array" aca="1" ref="L155" ca="1">INDIRECT(ADDRESS((H155),2,1,1,"Qtr Report - Quantitative (NEW)"))</f>
        <v>2438754875023498509248 Number of referrals received into the service</v>
      </c>
      <c r="M155" t="str">
        <f t="shared" ca="1" si="15"/>
        <v>2438754875023498509248 Number of referrals received into the service</v>
      </c>
      <c r="N155" t="str" cm="1">
        <f t="array" aca="1" ref="N155" ca="1">IF(L155=0,IF(M155="","",INDIRECT(ADDRESS((H155),3,1,1,"Qtr Report - Quantitative (NEW)"))),IF(RIGHT(M155)=":","","Total"))</f>
        <v>Total</v>
      </c>
      <c r="O155" t="str">
        <f t="shared" ca="1" si="16"/>
        <v>Tidy</v>
      </c>
      <c r="P155" t="str" cm="1">
        <f t="array" aca="1" ref="P155" ca="1">IF(H155=10,INDIRECT(ADDRESS((H155-1),(I155+8),1,1,"Qtr Report - Quantitative (NEW)")),P154)</f>
        <v>Q4 
(Apr-Jun)</v>
      </c>
      <c r="Q155" s="96" cm="1">
        <f t="array" aca="1" ref="Q155" ca="1">INDIRECT(ADDRESS(H155,(I155+8),1,1,"Qtr Report - Quantitative (NEW)"))</f>
        <v>0</v>
      </c>
      <c r="R155" t="str">
        <f t="shared" si="14"/>
        <v>Cumulative</v>
      </c>
      <c r="S155">
        <f>IF(R155="","",'Qtr Report - Targets'!K163)</f>
        <v>0</v>
      </c>
      <c r="T155">
        <f>IF(S155="","",'Qtr Report - Targets'!O163)</f>
        <v>0</v>
      </c>
      <c r="U155" s="106">
        <f t="shared" si="17"/>
        <v>0</v>
      </c>
      <c r="V155" s="106">
        <f t="shared" si="18"/>
        <v>0</v>
      </c>
    </row>
    <row r="156" spans="1:22">
      <c r="A156" t="str">
        <f>'Qtr Report - Quantitative (NEW)'!$A$2</f>
        <v>Quarterly Performance Report</v>
      </c>
      <c r="B156">
        <f>Instructions!$H$11</f>
        <v>9</v>
      </c>
      <c r="C156" s="94">
        <f>Instructions!$D$11</f>
        <v>45747</v>
      </c>
      <c r="D156">
        <f>Instructions!$C$3</f>
        <v>1.1000000000000001</v>
      </c>
      <c r="E156" t="str">
        <f>'Qtr Report - Quantitative (NEW)'!$D$3</f>
        <v>Amazing Health Factory Pty Ltd</v>
      </c>
      <c r="F156" t="str">
        <f>'Qtr Report - Quantitative (NEW)'!$D$5</f>
        <v>Low Intensity Mental Health Services</v>
      </c>
      <c r="G156" t="str">
        <f>'Qtr Report - Quantitative (NEW)'!$D$4</f>
        <v>333-2B-3</v>
      </c>
      <c r="H156">
        <f>H155+1</f>
        <v>11</v>
      </c>
      <c r="I156">
        <f t="shared" si="13"/>
        <v>4</v>
      </c>
      <c r="J156" t="str">
        <f>'Qtr Report - Quantitative (NEW)'!$A$7</f>
        <v>Quantitative Information</v>
      </c>
      <c r="K156" t="str" cm="1">
        <f t="array" aca="1" ref="K156" ca="1">INDIRECT(ADDRESS((H156),1,1,1,"Qtr Report - Quantitative (NEW)"))</f>
        <v>All PHN Service Provision</v>
      </c>
      <c r="L156" s="104" t="str" cm="1">
        <f t="array" aca="1" ref="L156" ca="1">INDIRECT(ADDRESS((H156),2,1,1,"Qtr Report - Quantitative (NEW)"))</f>
        <v>Number of new referrals accepted into the service for the first time</v>
      </c>
      <c r="M156" t="str">
        <f t="shared" ca="1" si="15"/>
        <v>Number of new referrals accepted into the service for the first time</v>
      </c>
      <c r="N156" t="str" cm="1">
        <f t="array" aca="1" ref="N156" ca="1">IF(L156=0,IF(M156="","",INDIRECT(ADDRESS((H156),3,1,1,"Qtr Report - Quantitative (NEW)"))),IF(RIGHT(M156)=":","","Total"))</f>
        <v>Total</v>
      </c>
      <c r="O156" t="str">
        <f t="shared" ca="1" si="16"/>
        <v>Tidy</v>
      </c>
      <c r="P156" t="str" cm="1">
        <f t="array" aca="1" ref="P156" ca="1">IF(H156=10,INDIRECT(ADDRESS((H156-1),(I156+8),1,1,"Qtr Report - Quantitative (NEW)")),P155)</f>
        <v>Q4 
(Apr-Jun)</v>
      </c>
      <c r="Q156" s="96" cm="1">
        <f t="array" aca="1" ref="Q156" ca="1">INDIRECT(ADDRESS(H156,(I156+8),1,1,"Qtr Report - Quantitative (NEW)"))</f>
        <v>0</v>
      </c>
      <c r="R156" t="str">
        <f t="shared" si="14"/>
        <v>Cumulative</v>
      </c>
      <c r="S156">
        <f>IF(R156="","",'Qtr Report - Targets'!K164)</f>
        <v>0</v>
      </c>
      <c r="T156">
        <f>IF(S156="","",'Qtr Report - Targets'!O164)</f>
        <v>0</v>
      </c>
      <c r="U156" s="106">
        <f t="shared" si="17"/>
        <v>0</v>
      </c>
      <c r="V156" s="106">
        <f t="shared" si="18"/>
        <v>0</v>
      </c>
    </row>
    <row r="157" spans="1:22">
      <c r="A157" t="str">
        <f>'Qtr Report - Quantitative (NEW)'!$A$2</f>
        <v>Quarterly Performance Report</v>
      </c>
      <c r="B157">
        <f>Instructions!$H$11</f>
        <v>9</v>
      </c>
      <c r="C157" s="94">
        <f>Instructions!$D$11</f>
        <v>45747</v>
      </c>
      <c r="D157">
        <f>Instructions!$C$3</f>
        <v>1.1000000000000001</v>
      </c>
      <c r="E157" t="str">
        <f>'Qtr Report - Quantitative (NEW)'!$D$3</f>
        <v>Amazing Health Factory Pty Ltd</v>
      </c>
      <c r="F157" t="str">
        <f>'Qtr Report - Quantitative (NEW)'!$D$5</f>
        <v>Low Intensity Mental Health Services</v>
      </c>
      <c r="G157" t="str">
        <f>'Qtr Report - Quantitative (NEW)'!$D$4</f>
        <v>333-2B-3</v>
      </c>
      <c r="H157">
        <f t="shared" ref="H157:H205" si="19">H156+1</f>
        <v>12</v>
      </c>
      <c r="I157">
        <f t="shared" si="13"/>
        <v>4</v>
      </c>
      <c r="J157" t="str">
        <f>'Qtr Report - Quantitative (NEW)'!$A$7</f>
        <v>Quantitative Information</v>
      </c>
      <c r="K157" t="str" cm="1">
        <f t="array" aca="1" ref="K157" ca="1">INDIRECT(ADDRESS((H157),1,1,1,"Qtr Report - Quantitative (NEW)"))</f>
        <v>All PHN Service Provision</v>
      </c>
      <c r="L157" s="104" t="str" cm="1">
        <f t="array" aca="1" ref="L157" ca="1">INDIRECT(ADDRESS((H157),2,1,1,"Qtr Report - Quantitative (NEW)"))</f>
        <v xml:space="preserve">Number of clients who received a service </v>
      </c>
      <c r="M157" t="str">
        <f t="shared" ca="1" si="15"/>
        <v xml:space="preserve">Number of clients who received a service </v>
      </c>
      <c r="N157" t="str" cm="1">
        <f t="array" aca="1" ref="N157" ca="1">IF(L157=0,IF(M157="","",INDIRECT(ADDRESS((H157),3,1,1,"Qtr Report - Quantitative (NEW)"))),IF(RIGHT(M157)=":","","Total"))</f>
        <v>Total</v>
      </c>
      <c r="O157" t="str">
        <f t="shared" ca="1" si="16"/>
        <v>Tidy</v>
      </c>
      <c r="P157" t="str" cm="1">
        <f t="array" aca="1" ref="P157" ca="1">IF(H157=10,INDIRECT(ADDRESS((H157-1),(I157+8),1,1,"Qtr Report - Quantitative (NEW)")),P156)</f>
        <v>Q4 
(Apr-Jun)</v>
      </c>
      <c r="Q157" s="96" cm="1">
        <f t="array" aca="1" ref="Q157" ca="1">INDIRECT(ADDRESS(H157,(I157+8),1,1,"Qtr Report - Quantitative (NEW)"))</f>
        <v>0</v>
      </c>
      <c r="R157" t="str">
        <f t="shared" si="14"/>
        <v>Snapshot</v>
      </c>
      <c r="S157">
        <f>IF(R157="","",'Qtr Report - Targets'!K165)</f>
        <v>0</v>
      </c>
      <c r="T157">
        <f>IF(S157="","",'Qtr Report - Targets'!O165)</f>
        <v>0</v>
      </c>
      <c r="U157" s="106">
        <f t="shared" si="17"/>
        <v>0</v>
      </c>
      <c r="V157" s="106" t="str">
        <f t="shared" si="18"/>
        <v/>
      </c>
    </row>
    <row r="158" spans="1:22">
      <c r="A158" t="str">
        <f>'Qtr Report - Quantitative (NEW)'!$A$2</f>
        <v>Quarterly Performance Report</v>
      </c>
      <c r="B158">
        <f>Instructions!$H$11</f>
        <v>9</v>
      </c>
      <c r="C158" s="94">
        <f>Instructions!$D$11</f>
        <v>45747</v>
      </c>
      <c r="D158">
        <f>Instructions!$C$3</f>
        <v>1.1000000000000001</v>
      </c>
      <c r="E158" t="str">
        <f>'Qtr Report - Quantitative (NEW)'!$D$3</f>
        <v>Amazing Health Factory Pty Ltd</v>
      </c>
      <c r="F158" t="str">
        <f>'Qtr Report - Quantitative (NEW)'!$D$5</f>
        <v>Low Intensity Mental Health Services</v>
      </c>
      <c r="G158" t="str">
        <f>'Qtr Report - Quantitative (NEW)'!$D$4</f>
        <v>333-2B-3</v>
      </c>
      <c r="H158">
        <f t="shared" si="19"/>
        <v>13</v>
      </c>
      <c r="I158">
        <f t="shared" si="13"/>
        <v>4</v>
      </c>
      <c r="J158" t="str">
        <f>'Qtr Report - Quantitative (NEW)'!$A$7</f>
        <v>Quantitative Information</v>
      </c>
      <c r="K158" t="str" cm="1">
        <f t="array" aca="1" ref="K158" ca="1">INDIRECT(ADDRESS((H158),1,1,1,"Qtr Report - Quantitative (NEW)"))</f>
        <v>All PHN Service Provision</v>
      </c>
      <c r="L158" s="104" t="str" cm="1">
        <f t="array" aca="1" ref="L158" ca="1">INDIRECT(ADDRESS((H158),2,1,1,"Qtr Report - Quantitative (NEW)"))</f>
        <v>Number of new Aboriginal and Torres Strait Islander People who received a service</v>
      </c>
      <c r="M158" t="str">
        <f t="shared" ca="1" si="15"/>
        <v>Number of new Aboriginal and Torres Strait Islander People who received a service</v>
      </c>
      <c r="N158" t="str" cm="1">
        <f t="array" aca="1" ref="N158" ca="1">IF(L158=0,IF(M158="","",INDIRECT(ADDRESS((H158),3,1,1,"Qtr Report - Quantitative (NEW)"))),IF(RIGHT(M158)=":","","Total"))</f>
        <v>Total</v>
      </c>
      <c r="O158" t="str">
        <f t="shared" ca="1" si="16"/>
        <v>Tidy</v>
      </c>
      <c r="P158" t="str" cm="1">
        <f t="array" aca="1" ref="P158" ca="1">IF(H158=10,INDIRECT(ADDRESS((H158-1),(I158+8),1,1,"Qtr Report - Quantitative (NEW)")),P157)</f>
        <v>Q4 
(Apr-Jun)</v>
      </c>
      <c r="Q158" s="96" cm="1">
        <f t="array" aca="1" ref="Q158" ca="1">INDIRECT(ADDRESS(H158,(I158+8),1,1,"Qtr Report - Quantitative (NEW)"))</f>
        <v>0</v>
      </c>
      <c r="R158" t="str">
        <f t="shared" si="14"/>
        <v>Cumulative</v>
      </c>
      <c r="S158">
        <f>IF(R158="","",'Qtr Report - Targets'!K166)</f>
        <v>0</v>
      </c>
      <c r="T158">
        <f>IF(S158="","",'Qtr Report - Targets'!O166)</f>
        <v>0</v>
      </c>
      <c r="U158" s="106">
        <f t="shared" si="17"/>
        <v>0</v>
      </c>
      <c r="V158" s="106">
        <f t="shared" si="18"/>
        <v>0</v>
      </c>
    </row>
    <row r="159" spans="1:22">
      <c r="A159" t="str">
        <f>'Qtr Report - Quantitative (NEW)'!$A$2</f>
        <v>Quarterly Performance Report</v>
      </c>
      <c r="B159">
        <f>Instructions!$H$11</f>
        <v>9</v>
      </c>
      <c r="C159" s="94">
        <f>Instructions!$D$11</f>
        <v>45747</v>
      </c>
      <c r="D159">
        <f>Instructions!$C$3</f>
        <v>1.1000000000000001</v>
      </c>
      <c r="E159" t="str">
        <f>'Qtr Report - Quantitative (NEW)'!$D$3</f>
        <v>Amazing Health Factory Pty Ltd</v>
      </c>
      <c r="F159" t="str">
        <f>'Qtr Report - Quantitative (NEW)'!$D$5</f>
        <v>Low Intensity Mental Health Services</v>
      </c>
      <c r="G159" t="str">
        <f>'Qtr Report - Quantitative (NEW)'!$D$4</f>
        <v>333-2B-3</v>
      </c>
      <c r="H159">
        <f t="shared" si="19"/>
        <v>14</v>
      </c>
      <c r="I159">
        <f t="shared" si="13"/>
        <v>4</v>
      </c>
      <c r="J159" t="str">
        <f>'Qtr Report - Quantitative (NEW)'!$A$7</f>
        <v>Quantitative Information</v>
      </c>
      <c r="K159" t="str" cm="1">
        <f t="array" aca="1" ref="K159" ca="1">INDIRECT(ADDRESS((H159),1,1,1,"Qtr Report - Quantitative (NEW)"))</f>
        <v>All PHN Service Provision</v>
      </c>
      <c r="L159" s="104" t="str" cm="1">
        <f t="array" aca="1" ref="L159" ca="1">INDIRECT(ADDRESS((H159),2,1,1,"Qtr Report - Quantitative (NEW)"))</f>
        <v xml:space="preserve">Number of new Culturally and Linguistically Diverse clients who received a service </v>
      </c>
      <c r="M159" t="str">
        <f t="shared" ca="1" si="15"/>
        <v xml:space="preserve">Number of new Culturally and Linguistically Diverse clients who received a service </v>
      </c>
      <c r="N159" t="str" cm="1">
        <f t="array" aca="1" ref="N159" ca="1">IF(L159=0,IF(M159="","",INDIRECT(ADDRESS((H159),3,1,1,"Qtr Report - Quantitative (NEW)"))),IF(RIGHT(M159)=":","","Total"))</f>
        <v>Total</v>
      </c>
      <c r="O159" t="str">
        <f t="shared" ca="1" si="16"/>
        <v>Tidy</v>
      </c>
      <c r="P159" t="str" cm="1">
        <f t="array" aca="1" ref="P159" ca="1">IF(H159=10,INDIRECT(ADDRESS((H159-1),(I159+8),1,1,"Qtr Report - Quantitative (NEW)")),P158)</f>
        <v>Q4 
(Apr-Jun)</v>
      </c>
      <c r="Q159" s="96" cm="1">
        <f t="array" aca="1" ref="Q159" ca="1">INDIRECT(ADDRESS(H159,(I159+8),1,1,"Qtr Report - Quantitative (NEW)"))</f>
        <v>0</v>
      </c>
      <c r="R159" t="str">
        <f t="shared" si="14"/>
        <v>Cumulative</v>
      </c>
      <c r="S159">
        <f>IF(R159="","",'Qtr Report - Targets'!K167)</f>
        <v>0</v>
      </c>
      <c r="T159">
        <f>IF(S159="","",'Qtr Report - Targets'!O167)</f>
        <v>0</v>
      </c>
      <c r="U159" s="106">
        <f t="shared" si="17"/>
        <v>0</v>
      </c>
      <c r="V159" s="106">
        <f t="shared" si="18"/>
        <v>0</v>
      </c>
    </row>
    <row r="160" spans="1:22">
      <c r="A160" t="str">
        <f>'Qtr Report - Quantitative (NEW)'!$A$2</f>
        <v>Quarterly Performance Report</v>
      </c>
      <c r="B160">
        <f>Instructions!$H$11</f>
        <v>9</v>
      </c>
      <c r="C160" s="94">
        <f>Instructions!$D$11</f>
        <v>45747</v>
      </c>
      <c r="D160">
        <f>Instructions!$C$3</f>
        <v>1.1000000000000001</v>
      </c>
      <c r="E160" t="str">
        <f>'Qtr Report - Quantitative (NEW)'!$D$3</f>
        <v>Amazing Health Factory Pty Ltd</v>
      </c>
      <c r="F160" t="str">
        <f>'Qtr Report - Quantitative (NEW)'!$D$5</f>
        <v>Low Intensity Mental Health Services</v>
      </c>
      <c r="G160" t="str">
        <f>'Qtr Report - Quantitative (NEW)'!$D$4</f>
        <v>333-2B-3</v>
      </c>
      <c r="H160">
        <f t="shared" si="19"/>
        <v>15</v>
      </c>
      <c r="I160">
        <f t="shared" si="13"/>
        <v>4</v>
      </c>
      <c r="J160" t="str">
        <f>'Qtr Report - Quantitative (NEW)'!$A$7</f>
        <v>Quantitative Information</v>
      </c>
      <c r="K160" t="str" cm="1">
        <f t="array" aca="1" ref="K160" ca="1">INDIRECT(ADDRESS((H160),1,1,1,"Qtr Report - Quantitative (NEW)"))</f>
        <v>All PHN Service Provision</v>
      </c>
      <c r="L160" s="104" t="str" cm="1">
        <f t="array" aca="1" ref="L160" ca="1">INDIRECT(ADDRESS((H160),2,1,1,"Qtr Report - Quantitative (NEW)"))</f>
        <v>Number of new people identifying as LGBTIQA+ who received a service</v>
      </c>
      <c r="M160" t="str">
        <f t="shared" ca="1" si="15"/>
        <v>Number of new people identifying as LGBTIQA+ who received a service</v>
      </c>
      <c r="N160" t="str" cm="1">
        <f t="array" aca="1" ref="N160" ca="1">IF(L160=0,IF(M160="","",INDIRECT(ADDRESS((H160),3,1,1,"Qtr Report - Quantitative (NEW)"))),IF(RIGHT(M160)=":","","Total"))</f>
        <v>Total</v>
      </c>
      <c r="O160" t="str">
        <f t="shared" ca="1" si="16"/>
        <v>Tidy</v>
      </c>
      <c r="P160" t="str" cm="1">
        <f t="array" aca="1" ref="P160" ca="1">IF(H160=10,INDIRECT(ADDRESS((H160-1),(I160+8),1,1,"Qtr Report - Quantitative (NEW)")),P159)</f>
        <v>Q4 
(Apr-Jun)</v>
      </c>
      <c r="Q160" s="96" cm="1">
        <f t="array" aca="1" ref="Q160" ca="1">INDIRECT(ADDRESS(H160,(I160+8),1,1,"Qtr Report - Quantitative (NEW)"))</f>
        <v>0</v>
      </c>
      <c r="R160" t="str">
        <f t="shared" si="14"/>
        <v>Cumulative</v>
      </c>
      <c r="S160">
        <f>IF(R160="","",'Qtr Report - Targets'!K168)</f>
        <v>0</v>
      </c>
      <c r="T160">
        <f>IF(S160="","",'Qtr Report - Targets'!O168)</f>
        <v>0</v>
      </c>
      <c r="U160" s="106">
        <f t="shared" si="17"/>
        <v>0</v>
      </c>
      <c r="V160" s="106">
        <f t="shared" si="18"/>
        <v>0</v>
      </c>
    </row>
    <row r="161" spans="1:22">
      <c r="A161" t="str">
        <f>'Qtr Report - Quantitative (NEW)'!$A$2</f>
        <v>Quarterly Performance Report</v>
      </c>
      <c r="B161">
        <f>Instructions!$H$11</f>
        <v>9</v>
      </c>
      <c r="C161" s="94">
        <f>Instructions!$D$11</f>
        <v>45747</v>
      </c>
      <c r="D161">
        <f>Instructions!$C$3</f>
        <v>1.1000000000000001</v>
      </c>
      <c r="E161" t="str">
        <f>'Qtr Report - Quantitative (NEW)'!$D$3</f>
        <v>Amazing Health Factory Pty Ltd</v>
      </c>
      <c r="F161" t="str">
        <f>'Qtr Report - Quantitative (NEW)'!$D$5</f>
        <v>Low Intensity Mental Health Services</v>
      </c>
      <c r="G161" t="str">
        <f>'Qtr Report - Quantitative (NEW)'!$D$4</f>
        <v>333-2B-3</v>
      </c>
      <c r="H161">
        <f t="shared" si="19"/>
        <v>16</v>
      </c>
      <c r="I161">
        <f t="shared" si="13"/>
        <v>4</v>
      </c>
      <c r="J161" t="str">
        <f>'Qtr Report - Quantitative (NEW)'!$A$7</f>
        <v>Quantitative Information</v>
      </c>
      <c r="K161" t="str" cm="1">
        <f t="array" aca="1" ref="K161" ca="1">INDIRECT(ADDRESS((H161),1,1,1,"Qtr Report - Quantitative (NEW)"))</f>
        <v>All PHN Service Provision</v>
      </c>
      <c r="L161" s="104" t="str" cm="1">
        <f t="array" aca="1" ref="L161" ca="1">INDIRECT(ADDRESS((H161),2,1,1,"Qtr Report - Quantitative (NEW)"))</f>
        <v>Number of new people with a disability who received a service</v>
      </c>
      <c r="M161" t="str">
        <f t="shared" ca="1" si="15"/>
        <v>Number of new people with a disability who received a service</v>
      </c>
      <c r="N161" t="str" cm="1">
        <f t="array" aca="1" ref="N161" ca="1">IF(L161=0,IF(M161="","",INDIRECT(ADDRESS((H161),3,1,1,"Qtr Report - Quantitative (NEW)"))),IF(RIGHT(M161)=":","","Total"))</f>
        <v>Total</v>
      </c>
      <c r="O161" t="str">
        <f t="shared" ca="1" si="16"/>
        <v>Tidy</v>
      </c>
      <c r="P161" t="str" cm="1">
        <f t="array" aca="1" ref="P161" ca="1">IF(H161=10,INDIRECT(ADDRESS((H161-1),(I161+8),1,1,"Qtr Report - Quantitative (NEW)")),P160)</f>
        <v>Q4 
(Apr-Jun)</v>
      </c>
      <c r="Q161" s="96" cm="1">
        <f t="array" aca="1" ref="Q161" ca="1">INDIRECT(ADDRESS(H161,(I161+8),1,1,"Qtr Report - Quantitative (NEW)"))</f>
        <v>0</v>
      </c>
      <c r="R161" t="str">
        <f t="shared" si="14"/>
        <v>Cumulative</v>
      </c>
      <c r="S161">
        <f>IF(R161="","",'Qtr Report - Targets'!K169)</f>
        <v>0</v>
      </c>
      <c r="T161">
        <f>IF(S161="","",'Qtr Report - Targets'!O169)</f>
        <v>0</v>
      </c>
      <c r="U161" s="106">
        <f t="shared" si="17"/>
        <v>0</v>
      </c>
      <c r="V161" s="106">
        <f t="shared" si="18"/>
        <v>0</v>
      </c>
    </row>
    <row r="162" spans="1:22">
      <c r="A162" t="str">
        <f>'Qtr Report - Quantitative (NEW)'!$A$2</f>
        <v>Quarterly Performance Report</v>
      </c>
      <c r="B162">
        <f>Instructions!$H$11</f>
        <v>9</v>
      </c>
      <c r="C162" s="94">
        <f>Instructions!$D$11</f>
        <v>45747</v>
      </c>
      <c r="D162">
        <f>Instructions!$C$3</f>
        <v>1.1000000000000001</v>
      </c>
      <c r="E162" t="str">
        <f>'Qtr Report - Quantitative (NEW)'!$D$3</f>
        <v>Amazing Health Factory Pty Ltd</v>
      </c>
      <c r="F162" t="str">
        <f>'Qtr Report - Quantitative (NEW)'!$D$5</f>
        <v>Low Intensity Mental Health Services</v>
      </c>
      <c r="G162" t="str">
        <f>'Qtr Report - Quantitative (NEW)'!$D$4</f>
        <v>333-2B-3</v>
      </c>
      <c r="H162">
        <f t="shared" si="19"/>
        <v>17</v>
      </c>
      <c r="I162">
        <f t="shared" si="13"/>
        <v>4</v>
      </c>
      <c r="J162" t="str">
        <f>'Qtr Report - Quantitative (NEW)'!$A$7</f>
        <v>Quantitative Information</v>
      </c>
      <c r="K162" t="str" cm="1">
        <f t="array" aca="1" ref="K162" ca="1">INDIRECT(ADDRESS((H162),1,1,1,"Qtr Report - Quantitative (NEW)"))</f>
        <v>All PHN Service Provision</v>
      </c>
      <c r="L162" s="104" t="str" cm="1">
        <f t="array" aca="1" ref="L162" ca="1">INDIRECT(ADDRESS((H162),2,1,1,"Qtr Report - Quantitative (NEW)"))</f>
        <v>Number of people receiving a service who are experiencing homelessness / or at risk of experiencing homelessness</v>
      </c>
      <c r="M162" t="str">
        <f t="shared" ca="1" si="15"/>
        <v>Number of people receiving a service who are experiencing homelessness / or at risk of experiencing homelessness</v>
      </c>
      <c r="N162" t="str" cm="1">
        <f t="array" aca="1" ref="N162" ca="1">IF(L162=0,IF(M162="","",INDIRECT(ADDRESS((H162),3,1,1,"Qtr Report - Quantitative (NEW)"))),IF(RIGHT(M162)=":","","Total"))</f>
        <v>Total</v>
      </c>
      <c r="O162" t="str">
        <f t="shared" ca="1" si="16"/>
        <v>Tidy</v>
      </c>
      <c r="P162" t="str" cm="1">
        <f t="array" aca="1" ref="P162" ca="1">IF(H162=10,INDIRECT(ADDRESS((H162-1),(I162+8),1,1,"Qtr Report - Quantitative (NEW)")),P161)</f>
        <v>Q4 
(Apr-Jun)</v>
      </c>
      <c r="Q162" s="96" cm="1">
        <f t="array" aca="1" ref="Q162" ca="1">INDIRECT(ADDRESS(H162,(I162+8),1,1,"Qtr Report - Quantitative (NEW)"))</f>
        <v>0</v>
      </c>
      <c r="R162" t="str">
        <f t="shared" si="14"/>
        <v>Snapshot</v>
      </c>
      <c r="S162">
        <f>IF(R162="","",'Qtr Report - Targets'!K170)</f>
        <v>0</v>
      </c>
      <c r="T162">
        <f>IF(S162="","",'Qtr Report - Targets'!O170)</f>
        <v>0</v>
      </c>
      <c r="U162" s="106">
        <f t="shared" si="17"/>
        <v>0</v>
      </c>
      <c r="V162" s="106" t="str">
        <f t="shared" si="18"/>
        <v/>
      </c>
    </row>
    <row r="163" spans="1:22">
      <c r="A163" t="str">
        <f>'Qtr Report - Quantitative (NEW)'!$A$2</f>
        <v>Quarterly Performance Report</v>
      </c>
      <c r="B163">
        <f>Instructions!$H$11</f>
        <v>9</v>
      </c>
      <c r="C163" s="94">
        <f>Instructions!$D$11</f>
        <v>45747</v>
      </c>
      <c r="D163">
        <f>Instructions!$C$3</f>
        <v>1.1000000000000001</v>
      </c>
      <c r="E163" t="str">
        <f>'Qtr Report - Quantitative (NEW)'!$D$3</f>
        <v>Amazing Health Factory Pty Ltd</v>
      </c>
      <c r="F163" t="str">
        <f>'Qtr Report - Quantitative (NEW)'!$D$5</f>
        <v>Low Intensity Mental Health Services</v>
      </c>
      <c r="G163" t="str">
        <f>'Qtr Report - Quantitative (NEW)'!$D$4</f>
        <v>333-2B-3</v>
      </c>
      <c r="H163">
        <f t="shared" si="19"/>
        <v>18</v>
      </c>
      <c r="I163">
        <f t="shared" si="13"/>
        <v>4</v>
      </c>
      <c r="J163" t="str">
        <f>'Qtr Report - Quantitative (NEW)'!$A$7</f>
        <v>Quantitative Information</v>
      </c>
      <c r="K163" t="str" cm="1">
        <f t="array" aca="1" ref="K163" ca="1">INDIRECT(ADDRESS((H163),1,1,1,"Qtr Report - Quantitative (NEW)"))</f>
        <v>All PHN Service Provision</v>
      </c>
      <c r="L163" s="104" t="str" cm="1">
        <f t="array" aca="1" ref="L163" ca="1">INDIRECT(ADDRESS((H163),2,1,1,"Qtr Report - Quantitative (NEW)"))</f>
        <v>Number of service contacts where an interpreter was used</v>
      </c>
      <c r="M163" t="str">
        <f t="shared" ca="1" si="15"/>
        <v>Number of service contacts where an interpreter was used</v>
      </c>
      <c r="N163" t="str" cm="1">
        <f t="array" aca="1" ref="N163" ca="1">IF(L163=0,IF(M163="","",INDIRECT(ADDRESS((H163),3,1,1,"Qtr Report - Quantitative (NEW)"))),IF(RIGHT(M163)=":","","Total"))</f>
        <v>Total</v>
      </c>
      <c r="O163" t="str">
        <f t="shared" ca="1" si="16"/>
        <v>Tidy</v>
      </c>
      <c r="P163" t="str" cm="1">
        <f t="array" aca="1" ref="P163" ca="1">IF(H163=10,INDIRECT(ADDRESS((H163-1),(I163+8),1,1,"Qtr Report - Quantitative (NEW)")),P162)</f>
        <v>Q4 
(Apr-Jun)</v>
      </c>
      <c r="Q163" s="96" cm="1">
        <f t="array" aca="1" ref="Q163" ca="1">INDIRECT(ADDRESS(H163,(I163+8),1,1,"Qtr Report - Quantitative (NEW)"))</f>
        <v>0</v>
      </c>
      <c r="R163" t="str">
        <f t="shared" si="14"/>
        <v>Cumulative</v>
      </c>
      <c r="S163">
        <f>IF(R163="","",'Qtr Report - Targets'!K171)</f>
        <v>0</v>
      </c>
      <c r="T163">
        <f>IF(S163="","",'Qtr Report - Targets'!O171)</f>
        <v>0</v>
      </c>
      <c r="U163" s="106">
        <f t="shared" si="17"/>
        <v>0</v>
      </c>
      <c r="V163" s="106">
        <f t="shared" si="18"/>
        <v>0</v>
      </c>
    </row>
    <row r="164" spans="1:22">
      <c r="A164" t="str">
        <f>'Qtr Report - Quantitative (NEW)'!$A$2</f>
        <v>Quarterly Performance Report</v>
      </c>
      <c r="B164">
        <f>Instructions!$H$11</f>
        <v>9</v>
      </c>
      <c r="C164" s="94">
        <f>Instructions!$D$11</f>
        <v>45747</v>
      </c>
      <c r="D164">
        <f>Instructions!$C$3</f>
        <v>1.1000000000000001</v>
      </c>
      <c r="E164" t="str">
        <f>'Qtr Report - Quantitative (NEW)'!$D$3</f>
        <v>Amazing Health Factory Pty Ltd</v>
      </c>
      <c r="F164" t="str">
        <f>'Qtr Report - Quantitative (NEW)'!$D$5</f>
        <v>Low Intensity Mental Health Services</v>
      </c>
      <c r="G164" t="str">
        <f>'Qtr Report - Quantitative (NEW)'!$D$4</f>
        <v>333-2B-3</v>
      </c>
      <c r="H164">
        <f t="shared" si="19"/>
        <v>19</v>
      </c>
      <c r="I164">
        <f t="shared" si="13"/>
        <v>4</v>
      </c>
      <c r="J164" t="str">
        <f>'Qtr Report - Quantitative (NEW)'!$A$7</f>
        <v>Quantitative Information</v>
      </c>
      <c r="K164" t="str" cm="1">
        <f t="array" aca="1" ref="K164" ca="1">INDIRECT(ADDRESS((H164),1,1,1,"Qtr Report - Quantitative (NEW)"))</f>
        <v>All PHN Service Provision</v>
      </c>
      <c r="L164" s="104" t="str" cm="1">
        <f t="array" aca="1" ref="L164" ca="1">INDIRECT(ADDRESS((H164),2,1,1,"Qtr Report - Quantitative (NEW)"))</f>
        <v>Total number of hours of service provision undertaken for the period</v>
      </c>
      <c r="M164" t="str">
        <f t="shared" ca="1" si="15"/>
        <v>Total number of hours of service provision undertaken for the period</v>
      </c>
      <c r="N164" t="str" cm="1">
        <f t="array" aca="1" ref="N164" ca="1">IF(L164=0,IF(M164="","",INDIRECT(ADDRESS((H164),3,1,1,"Qtr Report - Quantitative (NEW)"))),IF(RIGHT(M164)=":","","Total"))</f>
        <v>Total</v>
      </c>
      <c r="O164" t="str">
        <f t="shared" ca="1" si="16"/>
        <v>Tidy</v>
      </c>
      <c r="P164" t="str" cm="1">
        <f t="array" aca="1" ref="P164" ca="1">IF(H164=10,INDIRECT(ADDRESS((H164-1),(I164+8),1,1,"Qtr Report - Quantitative (NEW)")),P163)</f>
        <v>Q4 
(Apr-Jun)</v>
      </c>
      <c r="Q164" s="96" cm="1">
        <f t="array" aca="1" ref="Q164" ca="1">INDIRECT(ADDRESS(H164,(I164+8),1,1,"Qtr Report - Quantitative (NEW)"))</f>
        <v>0</v>
      </c>
      <c r="R164" t="str">
        <f t="shared" si="14"/>
        <v>Cumulative</v>
      </c>
      <c r="S164">
        <f>IF(R164="","",'Qtr Report - Targets'!K172)</f>
        <v>0</v>
      </c>
      <c r="T164">
        <f>IF(S164="","",'Qtr Report - Targets'!O172)</f>
        <v>0</v>
      </c>
      <c r="U164" s="106">
        <f t="shared" si="17"/>
        <v>0</v>
      </c>
      <c r="V164" s="106">
        <f t="shared" si="18"/>
        <v>0</v>
      </c>
    </row>
    <row r="165" spans="1:22">
      <c r="A165" t="str">
        <f>'Qtr Report - Quantitative (NEW)'!$A$2</f>
        <v>Quarterly Performance Report</v>
      </c>
      <c r="B165">
        <f>Instructions!$H$11</f>
        <v>9</v>
      </c>
      <c r="C165" s="94">
        <f>Instructions!$D$11</f>
        <v>45747</v>
      </c>
      <c r="D165">
        <f>Instructions!$C$3</f>
        <v>1.1000000000000001</v>
      </c>
      <c r="E165" t="str">
        <f>'Qtr Report - Quantitative (NEW)'!$D$3</f>
        <v>Amazing Health Factory Pty Ltd</v>
      </c>
      <c r="F165" t="str">
        <f>'Qtr Report - Quantitative (NEW)'!$D$5</f>
        <v>Low Intensity Mental Health Services</v>
      </c>
      <c r="G165" t="str">
        <f>'Qtr Report - Quantitative (NEW)'!$D$4</f>
        <v>333-2B-3</v>
      </c>
      <c r="H165">
        <f t="shared" si="19"/>
        <v>20</v>
      </c>
      <c r="I165">
        <f t="shared" si="13"/>
        <v>4</v>
      </c>
      <c r="J165" t="str">
        <f>'Qtr Report - Quantitative (NEW)'!$A$7</f>
        <v>Quantitative Information</v>
      </c>
      <c r="K165" t="str" cm="1">
        <f t="array" aca="1" ref="K165" ca="1">INDIRECT(ADDRESS((H165),1,1,1,"Qtr Report - Quantitative (NEW)"))</f>
        <v>All PHN Service Provision</v>
      </c>
      <c r="L165" s="104" t="str" cm="1">
        <f t="array" aca="1" ref="L165" ca="1">INDIRECT(ADDRESS((H165),2,1,1,"Qtr Report - Quantitative (NEW)"))</f>
        <v>Average number of occasions of service delivered per client:</v>
      </c>
      <c r="M165" t="str">
        <f t="shared" ca="1" si="15"/>
        <v>Average number of occasions of service delivered per client:</v>
      </c>
      <c r="N165" t="str" cm="1">
        <f t="array" aca="1" ref="N165" ca="1">IF(L165=0,IF(M165="","",INDIRECT(ADDRESS((H165),3,1,1,"Qtr Report - Quantitative (NEW)"))),IF(RIGHT(M165)=":","","Total"))</f>
        <v/>
      </c>
      <c r="O165" t="str">
        <f t="shared" ca="1" si="16"/>
        <v>Messy</v>
      </c>
      <c r="P165" t="str" cm="1">
        <f t="array" aca="1" ref="P165" ca="1">IF(H165=10,INDIRECT(ADDRESS((H165-1),(I165+8),1,1,"Qtr Report - Quantitative (NEW)")),P164)</f>
        <v>Q4 
(Apr-Jun)</v>
      </c>
      <c r="Q165" s="96" cm="1">
        <f t="array" aca="1" ref="Q165" ca="1">INDIRECT(ADDRESS(H165,(I165+8),1,1,"Qtr Report - Quantitative (NEW)"))</f>
        <v>0</v>
      </c>
      <c r="R165" t="str">
        <f t="shared" si="14"/>
        <v/>
      </c>
      <c r="S165" t="str">
        <f>IF(R165="","",'Qtr Report - Targets'!K173)</f>
        <v/>
      </c>
      <c r="T165" t="str">
        <f>IF(S165="","",'Qtr Report - Targets'!O173)</f>
        <v/>
      </c>
      <c r="U165" s="106" t="str">
        <f t="shared" si="17"/>
        <v/>
      </c>
      <c r="V165" s="106" t="str">
        <f t="shared" si="18"/>
        <v/>
      </c>
    </row>
    <row r="166" spans="1:22">
      <c r="A166" t="str">
        <f>'Qtr Report - Quantitative (NEW)'!$A$2</f>
        <v>Quarterly Performance Report</v>
      </c>
      <c r="B166">
        <f>Instructions!$H$11</f>
        <v>9</v>
      </c>
      <c r="C166" s="94">
        <f>Instructions!$D$11</f>
        <v>45747</v>
      </c>
      <c r="D166">
        <f>Instructions!$C$3</f>
        <v>1.1000000000000001</v>
      </c>
      <c r="E166" t="str">
        <f>'Qtr Report - Quantitative (NEW)'!$D$3</f>
        <v>Amazing Health Factory Pty Ltd</v>
      </c>
      <c r="F166" t="str">
        <f>'Qtr Report - Quantitative (NEW)'!$D$5</f>
        <v>Low Intensity Mental Health Services</v>
      </c>
      <c r="G166" t="str">
        <f>'Qtr Report - Quantitative (NEW)'!$D$4</f>
        <v>333-2B-3</v>
      </c>
      <c r="H166">
        <f t="shared" si="19"/>
        <v>21</v>
      </c>
      <c r="I166">
        <f t="shared" si="13"/>
        <v>4</v>
      </c>
      <c r="J166" t="str">
        <f>'Qtr Report - Quantitative (NEW)'!$A$7</f>
        <v>Quantitative Information</v>
      </c>
      <c r="K166" t="str" cm="1">
        <f t="array" aca="1" ref="K166" ca="1">INDIRECT(ADDRESS((H166),1,1,1,"Qtr Report - Quantitative (NEW)"))</f>
        <v>All PHN Service Provision</v>
      </c>
      <c r="L166" s="104" cm="1">
        <f t="array" aca="1" ref="L166" ca="1">INDIRECT(ADDRESS((H166),2,1,1,"Qtr Report - Quantitative (NEW)"))</f>
        <v>0</v>
      </c>
      <c r="M166" t="str">
        <f t="shared" ca="1" si="15"/>
        <v>Average number of occasions of service delivered per client:</v>
      </c>
      <c r="N166" t="str" cm="1">
        <f t="array" aca="1" ref="N166" ca="1">IF(L166=0,IF(M166="","",INDIRECT(ADDRESS((H166),3,1,1,"Qtr Report - Quantitative (NEW)"))),IF(RIGHT(M166)=":","","Total"))</f>
        <v>Face-to-face individual sessions</v>
      </c>
      <c r="O166" t="str">
        <f t="shared" ca="1" si="16"/>
        <v>Tidy</v>
      </c>
      <c r="P166" t="str" cm="1">
        <f t="array" aca="1" ref="P166" ca="1">IF(H166=10,INDIRECT(ADDRESS((H166-1),(I166+8),1,1,"Qtr Report - Quantitative (NEW)")),P165)</f>
        <v>Q4 
(Apr-Jun)</v>
      </c>
      <c r="Q166" s="96" cm="1">
        <f t="array" aca="1" ref="Q166" ca="1">INDIRECT(ADDRESS(H166,(I166+8),1,1,"Qtr Report - Quantitative (NEW)"))</f>
        <v>0</v>
      </c>
      <c r="R166" t="str">
        <f t="shared" si="14"/>
        <v>Rate</v>
      </c>
      <c r="S166">
        <f>IF(R166="","",'Qtr Report - Targets'!K174)</f>
        <v>0</v>
      </c>
      <c r="T166">
        <f>IF(S166="","",'Qtr Report - Targets'!O174)</f>
        <v>0</v>
      </c>
      <c r="U166" s="106">
        <f t="shared" si="17"/>
        <v>0</v>
      </c>
      <c r="V166" s="106" t="str">
        <f t="shared" si="18"/>
        <v/>
      </c>
    </row>
    <row r="167" spans="1:22">
      <c r="A167" t="str">
        <f>'Qtr Report - Quantitative (NEW)'!$A$2</f>
        <v>Quarterly Performance Report</v>
      </c>
      <c r="B167">
        <f>Instructions!$H$11</f>
        <v>9</v>
      </c>
      <c r="C167" s="94">
        <f>Instructions!$D$11</f>
        <v>45747</v>
      </c>
      <c r="D167">
        <f>Instructions!$C$3</f>
        <v>1.1000000000000001</v>
      </c>
      <c r="E167" t="str">
        <f>'Qtr Report - Quantitative (NEW)'!$D$3</f>
        <v>Amazing Health Factory Pty Ltd</v>
      </c>
      <c r="F167" t="str">
        <f>'Qtr Report - Quantitative (NEW)'!$D$5</f>
        <v>Low Intensity Mental Health Services</v>
      </c>
      <c r="G167" t="str">
        <f>'Qtr Report - Quantitative (NEW)'!$D$4</f>
        <v>333-2B-3</v>
      </c>
      <c r="H167">
        <f t="shared" si="19"/>
        <v>22</v>
      </c>
      <c r="I167">
        <f t="shared" si="13"/>
        <v>4</v>
      </c>
      <c r="J167" t="str">
        <f>'Qtr Report - Quantitative (NEW)'!$A$7</f>
        <v>Quantitative Information</v>
      </c>
      <c r="K167" t="str" cm="1">
        <f t="array" aca="1" ref="K167" ca="1">INDIRECT(ADDRESS((H167),1,1,1,"Qtr Report - Quantitative (NEW)"))</f>
        <v>All PHN Service Provision</v>
      </c>
      <c r="L167" s="104" cm="1">
        <f t="array" aca="1" ref="L167" ca="1">INDIRECT(ADDRESS((H167),2,1,1,"Qtr Report - Quantitative (NEW)"))</f>
        <v>0</v>
      </c>
      <c r="M167" t="str">
        <f t="shared" ca="1" si="15"/>
        <v>Average number of occasions of service delivered per client:</v>
      </c>
      <c r="N167" t="str" cm="1">
        <f t="array" aca="1" ref="N167" ca="1">IF(L167=0,IF(M167="","",INDIRECT(ADDRESS((H167),3,1,1,"Qtr Report - Quantitative (NEW)"))),IF(RIGHT(M167)=":","","Total"))</f>
        <v>Group sessions</v>
      </c>
      <c r="O167" t="str">
        <f t="shared" ca="1" si="16"/>
        <v>Tidy</v>
      </c>
      <c r="P167" t="str" cm="1">
        <f t="array" aca="1" ref="P167" ca="1">IF(H167=10,INDIRECT(ADDRESS((H167-1),(I167+8),1,1,"Qtr Report - Quantitative (NEW)")),P166)</f>
        <v>Q4 
(Apr-Jun)</v>
      </c>
      <c r="Q167" s="96" cm="1">
        <f t="array" aca="1" ref="Q167" ca="1">INDIRECT(ADDRESS(H167,(I167+8),1,1,"Qtr Report - Quantitative (NEW)"))</f>
        <v>0</v>
      </c>
      <c r="R167" t="str">
        <f t="shared" si="14"/>
        <v>Rate</v>
      </c>
      <c r="S167">
        <f>IF(R167="","",'Qtr Report - Targets'!K175)</f>
        <v>0</v>
      </c>
      <c r="T167">
        <f>IF(S167="","",'Qtr Report - Targets'!O175)</f>
        <v>0</v>
      </c>
      <c r="U167" s="106">
        <f t="shared" si="17"/>
        <v>0</v>
      </c>
      <c r="V167" s="106" t="str">
        <f t="shared" si="18"/>
        <v/>
      </c>
    </row>
    <row r="168" spans="1:22">
      <c r="A168" t="str">
        <f>'Qtr Report - Quantitative (NEW)'!$A$2</f>
        <v>Quarterly Performance Report</v>
      </c>
      <c r="B168">
        <f>Instructions!$H$11</f>
        <v>9</v>
      </c>
      <c r="C168" s="94">
        <f>Instructions!$D$11</f>
        <v>45747</v>
      </c>
      <c r="D168">
        <f>Instructions!$C$3</f>
        <v>1.1000000000000001</v>
      </c>
      <c r="E168" t="str">
        <f>'Qtr Report - Quantitative (NEW)'!$D$3</f>
        <v>Amazing Health Factory Pty Ltd</v>
      </c>
      <c r="F168" t="str">
        <f>'Qtr Report - Quantitative (NEW)'!$D$5</f>
        <v>Low Intensity Mental Health Services</v>
      </c>
      <c r="G168" t="str">
        <f>'Qtr Report - Quantitative (NEW)'!$D$4</f>
        <v>333-2B-3</v>
      </c>
      <c r="H168">
        <f t="shared" si="19"/>
        <v>23</v>
      </c>
      <c r="I168">
        <f t="shared" si="13"/>
        <v>4</v>
      </c>
      <c r="J168" t="str">
        <f>'Qtr Report - Quantitative (NEW)'!$A$7</f>
        <v>Quantitative Information</v>
      </c>
      <c r="K168" t="str" cm="1">
        <f t="array" aca="1" ref="K168" ca="1">INDIRECT(ADDRESS((H168),1,1,1,"Qtr Report - Quantitative (NEW)"))</f>
        <v>All PHN Service Provision</v>
      </c>
      <c r="L168" s="104" cm="1">
        <f t="array" aca="1" ref="L168" ca="1">INDIRECT(ADDRESS((H168),2,1,1,"Qtr Report - Quantitative (NEW)"))</f>
        <v>0</v>
      </c>
      <c r="M168" t="str">
        <f t="shared" ca="1" si="15"/>
        <v>Average number of occasions of service delivered per client:</v>
      </c>
      <c r="N168" t="str" cm="1">
        <f t="array" aca="1" ref="N168" ca="1">IF(L168=0,IF(M168="","",INDIRECT(ADDRESS((H168),3,1,1,"Qtr Report - Quantitative (NEW)"))),IF(RIGHT(M168)=":","","Total"))</f>
        <v>Telephone or telehealth sessions</v>
      </c>
      <c r="O168" t="str">
        <f t="shared" ca="1" si="16"/>
        <v>Tidy</v>
      </c>
      <c r="P168" t="str" cm="1">
        <f t="array" aca="1" ref="P168" ca="1">IF(H168=10,INDIRECT(ADDRESS((H168-1),(I168+8),1,1,"Qtr Report - Quantitative (NEW)")),P167)</f>
        <v>Q4 
(Apr-Jun)</v>
      </c>
      <c r="Q168" s="96" cm="1">
        <f t="array" aca="1" ref="Q168" ca="1">INDIRECT(ADDRESS(H168,(I168+8),1,1,"Qtr Report - Quantitative (NEW)"))</f>
        <v>0</v>
      </c>
      <c r="R168" t="str">
        <f t="shared" si="14"/>
        <v>Rate</v>
      </c>
      <c r="S168">
        <f>IF(R168="","",'Qtr Report - Targets'!K176)</f>
        <v>0</v>
      </c>
      <c r="T168">
        <f>IF(S168="","",'Qtr Report - Targets'!O176)</f>
        <v>0</v>
      </c>
      <c r="U168" s="106">
        <f t="shared" si="17"/>
        <v>0</v>
      </c>
      <c r="V168" s="106" t="str">
        <f t="shared" si="18"/>
        <v/>
      </c>
    </row>
    <row r="169" spans="1:22">
      <c r="A169" t="str">
        <f>'Qtr Report - Quantitative (NEW)'!$A$2</f>
        <v>Quarterly Performance Report</v>
      </c>
      <c r="B169">
        <f>Instructions!$H$11</f>
        <v>9</v>
      </c>
      <c r="C169" s="94">
        <f>Instructions!$D$11</f>
        <v>45747</v>
      </c>
      <c r="D169">
        <f>Instructions!$C$3</f>
        <v>1.1000000000000001</v>
      </c>
      <c r="E169" t="str">
        <f>'Qtr Report - Quantitative (NEW)'!$D$3</f>
        <v>Amazing Health Factory Pty Ltd</v>
      </c>
      <c r="F169" t="str">
        <f>'Qtr Report - Quantitative (NEW)'!$D$5</f>
        <v>Low Intensity Mental Health Services</v>
      </c>
      <c r="G169" t="str">
        <f>'Qtr Report - Quantitative (NEW)'!$D$4</f>
        <v>333-2B-3</v>
      </c>
      <c r="H169">
        <f t="shared" si="19"/>
        <v>24</v>
      </c>
      <c r="I169">
        <f t="shared" si="13"/>
        <v>4</v>
      </c>
      <c r="J169" t="str">
        <f>'Qtr Report - Quantitative (NEW)'!$A$7</f>
        <v>Quantitative Information</v>
      </c>
      <c r="K169" t="str" cm="1">
        <f t="array" aca="1" ref="K169" ca="1">INDIRECT(ADDRESS((H169),1,1,1,"Qtr Report - Quantitative (NEW)"))</f>
        <v>All PHN Service Provision</v>
      </c>
      <c r="L169" s="104" t="str" cm="1">
        <f t="array" aca="1" ref="L169" ca="1">INDIRECT(ADDRESS((H169),2,1,1,"Qtr Report - Quantitative (NEW)"))</f>
        <v>Number of clients who have met their Support Plan goals and have exited from the service (Treatment concluded)</v>
      </c>
      <c r="M169" t="str">
        <f t="shared" ca="1" si="15"/>
        <v>Number of clients who have met their Support Plan goals and have exited from the service (Treatment concluded)</v>
      </c>
      <c r="N169" t="str" cm="1">
        <f t="array" aca="1" ref="N169" ca="1">IF(L169=0,IF(M169="","",INDIRECT(ADDRESS((H169),3,1,1,"Qtr Report - Quantitative (NEW)"))),IF(RIGHT(M169)=":","","Total"))</f>
        <v>Total</v>
      </c>
      <c r="O169" t="str">
        <f t="shared" ca="1" si="16"/>
        <v>Tidy</v>
      </c>
      <c r="P169" t="str" cm="1">
        <f t="array" aca="1" ref="P169" ca="1">IF(H169=10,INDIRECT(ADDRESS((H169-1),(I169+8),1,1,"Qtr Report - Quantitative (NEW)")),P168)</f>
        <v>Q4 
(Apr-Jun)</v>
      </c>
      <c r="Q169" s="96" cm="1">
        <f t="array" aca="1" ref="Q169" ca="1">INDIRECT(ADDRESS(H169,(I169+8),1,1,"Qtr Report - Quantitative (NEW)"))</f>
        <v>0</v>
      </c>
      <c r="R169" t="str">
        <f t="shared" si="14"/>
        <v>Cumulative</v>
      </c>
      <c r="S169">
        <f>IF(R169="","",'Qtr Report - Targets'!K177)</f>
        <v>0</v>
      </c>
      <c r="T169">
        <f>IF(S169="","",'Qtr Report - Targets'!O177)</f>
        <v>0</v>
      </c>
      <c r="U169" s="106">
        <f t="shared" si="17"/>
        <v>0</v>
      </c>
      <c r="V169" s="106">
        <f t="shared" si="18"/>
        <v>0</v>
      </c>
    </row>
    <row r="170" spans="1:22">
      <c r="A170" t="str">
        <f>'Qtr Report - Quantitative (NEW)'!$A$2</f>
        <v>Quarterly Performance Report</v>
      </c>
      <c r="B170">
        <f>Instructions!$H$11</f>
        <v>9</v>
      </c>
      <c r="C170" s="94">
        <f>Instructions!$D$11</f>
        <v>45747</v>
      </c>
      <c r="D170">
        <f>Instructions!$C$3</f>
        <v>1.1000000000000001</v>
      </c>
      <c r="E170" t="str">
        <f>'Qtr Report - Quantitative (NEW)'!$D$3</f>
        <v>Amazing Health Factory Pty Ltd</v>
      </c>
      <c r="F170" t="str">
        <f>'Qtr Report - Quantitative (NEW)'!$D$5</f>
        <v>Low Intensity Mental Health Services</v>
      </c>
      <c r="G170" t="str">
        <f>'Qtr Report - Quantitative (NEW)'!$D$4</f>
        <v>333-2B-3</v>
      </c>
      <c r="H170">
        <f t="shared" si="19"/>
        <v>25</v>
      </c>
      <c r="I170">
        <f t="shared" si="13"/>
        <v>4</v>
      </c>
      <c r="J170" t="str">
        <f>'Qtr Report - Quantitative (NEW)'!$A$7</f>
        <v>Quantitative Information</v>
      </c>
      <c r="K170" t="str" cm="1">
        <f t="array" aca="1" ref="K170" ca="1">INDIRECT(ADDRESS((H170),1,1,1,"Qtr Report - Quantitative (NEW)"))</f>
        <v>All PHN Service Provision</v>
      </c>
      <c r="L170" s="104" t="str" cm="1">
        <f t="array" aca="1" ref="L170" ca="1">INDIRECT(ADDRESS((H170),2,1,1,"Qtr Report - Quantitative (NEW)"))</f>
        <v>Number of clients that were administratively closed (unplanned exits) from the service</v>
      </c>
      <c r="M170" t="str">
        <f t="shared" ca="1" si="15"/>
        <v>Number of clients that were administratively closed (unplanned exits) from the service</v>
      </c>
      <c r="N170" t="str" cm="1">
        <f t="array" aca="1" ref="N170" ca="1">IF(L170=0,IF(M170="","",INDIRECT(ADDRESS((H170),3,1,1,"Qtr Report - Quantitative (NEW)"))),IF(RIGHT(M170)=":","","Total"))</f>
        <v>Total</v>
      </c>
      <c r="O170" t="str">
        <f t="shared" ca="1" si="16"/>
        <v>Tidy</v>
      </c>
      <c r="P170" t="str" cm="1">
        <f t="array" aca="1" ref="P170" ca="1">IF(H170=10,INDIRECT(ADDRESS((H170-1),(I170+8),1,1,"Qtr Report - Quantitative (NEW)")),P169)</f>
        <v>Q4 
(Apr-Jun)</v>
      </c>
      <c r="Q170" s="96" cm="1">
        <f t="array" aca="1" ref="Q170" ca="1">INDIRECT(ADDRESS(H170,(I170+8),1,1,"Qtr Report - Quantitative (NEW)"))</f>
        <v>0</v>
      </c>
      <c r="R170" t="str">
        <f t="shared" si="14"/>
        <v>Cumulative</v>
      </c>
      <c r="S170">
        <f>IF(R170="","",'Qtr Report - Targets'!K178)</f>
        <v>0</v>
      </c>
      <c r="T170">
        <f>IF(S170="","",'Qtr Report - Targets'!O178)</f>
        <v>0</v>
      </c>
      <c r="U170" s="106">
        <f t="shared" si="17"/>
        <v>0</v>
      </c>
      <c r="V170" s="106">
        <f t="shared" si="18"/>
        <v>0</v>
      </c>
    </row>
    <row r="171" spans="1:22">
      <c r="A171" t="str">
        <f>'Qtr Report - Quantitative (NEW)'!$A$2</f>
        <v>Quarterly Performance Report</v>
      </c>
      <c r="B171">
        <f>Instructions!$H$11</f>
        <v>9</v>
      </c>
      <c r="C171" s="94">
        <f>Instructions!$D$11</f>
        <v>45747</v>
      </c>
      <c r="D171">
        <f>Instructions!$C$3</f>
        <v>1.1000000000000001</v>
      </c>
      <c r="E171" t="str">
        <f>'Qtr Report - Quantitative (NEW)'!$D$3</f>
        <v>Amazing Health Factory Pty Ltd</v>
      </c>
      <c r="F171" t="str">
        <f>'Qtr Report - Quantitative (NEW)'!$D$5</f>
        <v>Low Intensity Mental Health Services</v>
      </c>
      <c r="G171" t="str">
        <f>'Qtr Report - Quantitative (NEW)'!$D$4</f>
        <v>333-2B-3</v>
      </c>
      <c r="H171">
        <f t="shared" si="19"/>
        <v>26</v>
      </c>
      <c r="I171">
        <f t="shared" si="13"/>
        <v>4</v>
      </c>
      <c r="J171" t="str">
        <f>'Qtr Report - Quantitative (NEW)'!$A$7</f>
        <v>Quantitative Information</v>
      </c>
      <c r="K171" t="str" cm="1">
        <f t="array" aca="1" ref="K171" ca="1">INDIRECT(ADDRESS((H171),1,1,1,"Qtr Report - Quantitative (NEW)"))</f>
        <v>All PHN Service Provision</v>
      </c>
      <c r="L171" s="104" t="str" cm="1">
        <f t="array" aca="1" ref="L171" ca="1">INDIRECT(ADDRESS((H171),2,1,1,"Qtr Report - Quantitative (NEW)"))</f>
        <v>Average waiting times from referral to initial accessing service</v>
      </c>
      <c r="M171" t="str">
        <f t="shared" ca="1" si="15"/>
        <v>Average waiting times from referral to initial accessing service</v>
      </c>
      <c r="N171" t="str" cm="1">
        <f t="array" aca="1" ref="N171" ca="1">IF(L171=0,IF(M171="","",INDIRECT(ADDRESS((H171),3,1,1,"Qtr Report - Quantitative (NEW)"))),IF(RIGHT(M171)=":","","Total"))</f>
        <v>Total</v>
      </c>
      <c r="O171" t="str">
        <f t="shared" ca="1" si="16"/>
        <v>Tidy</v>
      </c>
      <c r="P171" t="str" cm="1">
        <f t="array" aca="1" ref="P171" ca="1">IF(H171=10,INDIRECT(ADDRESS((H171-1),(I171+8),1,1,"Qtr Report - Quantitative (NEW)")),P170)</f>
        <v>Q4 
(Apr-Jun)</v>
      </c>
      <c r="Q171" s="96" cm="1">
        <f t="array" aca="1" ref="Q171" ca="1">INDIRECT(ADDRESS(H171,(I171+8),1,1,"Qtr Report - Quantitative (NEW)"))</f>
        <v>0</v>
      </c>
      <c r="R171" t="str">
        <f t="shared" si="14"/>
        <v>Rate</v>
      </c>
      <c r="S171">
        <f>IF(R171="","",'Qtr Report - Targets'!K179)</f>
        <v>0</v>
      </c>
      <c r="T171">
        <f>IF(S171="","",'Qtr Report - Targets'!O179)</f>
        <v>0</v>
      </c>
      <c r="U171" s="106">
        <f t="shared" si="17"/>
        <v>0</v>
      </c>
      <c r="V171" s="106" t="str">
        <f t="shared" si="18"/>
        <v/>
      </c>
    </row>
    <row r="172" spans="1:22">
      <c r="A172" t="str">
        <f>'Qtr Report - Quantitative (NEW)'!$A$2</f>
        <v>Quarterly Performance Report</v>
      </c>
      <c r="B172">
        <f>Instructions!$H$11</f>
        <v>9</v>
      </c>
      <c r="C172" s="94">
        <f>Instructions!$D$11</f>
        <v>45747</v>
      </c>
      <c r="D172">
        <f>Instructions!$C$3</f>
        <v>1.1000000000000001</v>
      </c>
      <c r="E172" t="str">
        <f>'Qtr Report - Quantitative (NEW)'!$D$3</f>
        <v>Amazing Health Factory Pty Ltd</v>
      </c>
      <c r="F172" t="str">
        <f>'Qtr Report - Quantitative (NEW)'!$D$5</f>
        <v>Low Intensity Mental Health Services</v>
      </c>
      <c r="G172" t="str">
        <f>'Qtr Report - Quantitative (NEW)'!$D$4</f>
        <v>333-2B-3</v>
      </c>
      <c r="H172">
        <f t="shared" si="19"/>
        <v>27</v>
      </c>
      <c r="I172">
        <f t="shared" si="13"/>
        <v>4</v>
      </c>
      <c r="J172" t="str">
        <f>'Qtr Report - Quantitative (NEW)'!$A$7</f>
        <v>Quantitative Information</v>
      </c>
      <c r="K172" t="str" cm="1">
        <f t="array" aca="1" ref="K172" ca="1">INDIRECT(ADDRESS((H172),1,1,1,"Qtr Report - Quantitative (NEW)"))</f>
        <v>All PHN Service Provision</v>
      </c>
      <c r="L172" s="104" t="str" cm="1">
        <f t="array" aca="1" ref="L172" ca="1">INDIRECT(ADDRESS((H172),2,1,1,"Qtr Report - Quantitative (NEW)"))</f>
        <v>Number of service contacts that were not attended (DNA rates)</v>
      </c>
      <c r="M172" t="str">
        <f t="shared" ca="1" si="15"/>
        <v>Number of service contacts that were not attended (DNA rates)</v>
      </c>
      <c r="N172" t="str" cm="1">
        <f t="array" aca="1" ref="N172" ca="1">IF(L172=0,IF(M172="","",INDIRECT(ADDRESS((H172),3,1,1,"Qtr Report - Quantitative (NEW)"))),IF(RIGHT(M172)=":","","Total"))</f>
        <v>Total</v>
      </c>
      <c r="O172" t="str">
        <f t="shared" ca="1" si="16"/>
        <v>Tidy</v>
      </c>
      <c r="P172" t="str" cm="1">
        <f t="array" aca="1" ref="P172" ca="1">IF(H172=10,INDIRECT(ADDRESS((H172-1),(I172+8),1,1,"Qtr Report - Quantitative (NEW)")),P171)</f>
        <v>Q4 
(Apr-Jun)</v>
      </c>
      <c r="Q172" s="96" cm="1">
        <f t="array" aca="1" ref="Q172" ca="1">INDIRECT(ADDRESS(H172,(I172+8),1,1,"Qtr Report - Quantitative (NEW)"))</f>
        <v>0</v>
      </c>
      <c r="R172" t="str">
        <f t="shared" si="14"/>
        <v>Cumulative</v>
      </c>
      <c r="S172">
        <f>IF(R172="","",'Qtr Report - Targets'!K180)</f>
        <v>0</v>
      </c>
      <c r="T172">
        <f>IF(S172="","",'Qtr Report - Targets'!O180)</f>
        <v>0</v>
      </c>
      <c r="U172" s="106">
        <f t="shared" si="17"/>
        <v>0</v>
      </c>
      <c r="V172" s="106">
        <f t="shared" si="18"/>
        <v>0</v>
      </c>
    </row>
    <row r="173" spans="1:22">
      <c r="A173" t="str">
        <f>'Qtr Report - Quantitative (NEW)'!$A$2</f>
        <v>Quarterly Performance Report</v>
      </c>
      <c r="B173">
        <f>Instructions!$H$11</f>
        <v>9</v>
      </c>
      <c r="C173" s="94">
        <f>Instructions!$D$11</f>
        <v>45747</v>
      </c>
      <c r="D173">
        <f>Instructions!$C$3</f>
        <v>1.1000000000000001</v>
      </c>
      <c r="E173" t="str">
        <f>'Qtr Report - Quantitative (NEW)'!$D$3</f>
        <v>Amazing Health Factory Pty Ltd</v>
      </c>
      <c r="F173" t="str">
        <f>'Qtr Report - Quantitative (NEW)'!$D$5</f>
        <v>Low Intensity Mental Health Services</v>
      </c>
      <c r="G173" t="str">
        <f>'Qtr Report - Quantitative (NEW)'!$D$4</f>
        <v>333-2B-3</v>
      </c>
      <c r="H173">
        <f t="shared" si="19"/>
        <v>28</v>
      </c>
      <c r="I173">
        <f t="shared" si="13"/>
        <v>4</v>
      </c>
      <c r="J173" t="str">
        <f>'Qtr Report - Quantitative (NEW)'!$A$7</f>
        <v>Quantitative Information</v>
      </c>
      <c r="K173" t="str" cm="1">
        <f t="array" aca="1" ref="K173" ca="1">INDIRECT(ADDRESS((H173),1,1,1,"Qtr Report - Quantitative (NEW)"))</f>
        <v>All PHN Service Provision</v>
      </c>
      <c r="L173" s="104" t="str" cm="1">
        <f t="array" aca="1" ref="L173" ca="1">INDIRECT(ADDRESS((H173),2,1,1,"Qtr Report - Quantitative (NEW)"))</f>
        <v>Number of activities undertaken to increase community awareness/engagement for services provided</v>
      </c>
      <c r="M173" t="str">
        <f t="shared" ca="1" si="15"/>
        <v>Number of activities undertaken to increase community awareness/engagement for services provided</v>
      </c>
      <c r="N173" t="str" cm="1">
        <f t="array" aca="1" ref="N173" ca="1">IF(L173=0,IF(M173="","",INDIRECT(ADDRESS((H173),3,1,1,"Qtr Report - Quantitative (NEW)"))),IF(RIGHT(M173)=":","","Total"))</f>
        <v>Total</v>
      </c>
      <c r="O173" t="str">
        <f t="shared" ca="1" si="16"/>
        <v>Tidy</v>
      </c>
      <c r="P173" t="str" cm="1">
        <f t="array" aca="1" ref="P173" ca="1">IF(H173=10,INDIRECT(ADDRESS((H173-1),(I173+8),1,1,"Qtr Report - Quantitative (NEW)")),P172)</f>
        <v>Q4 
(Apr-Jun)</v>
      </c>
      <c r="Q173" s="96" cm="1">
        <f t="array" aca="1" ref="Q173" ca="1">INDIRECT(ADDRESS(H173,(I173+8),1,1,"Qtr Report - Quantitative (NEW)"))</f>
        <v>0</v>
      </c>
      <c r="R173" t="str">
        <f t="shared" si="14"/>
        <v>Cumulative</v>
      </c>
      <c r="S173">
        <f>IF(R173="","",'Qtr Report - Targets'!K181)</f>
        <v>0</v>
      </c>
      <c r="T173">
        <f>IF(S173="","",'Qtr Report - Targets'!O181)</f>
        <v>0</v>
      </c>
      <c r="U173" s="106">
        <f t="shared" si="17"/>
        <v>0</v>
      </c>
      <c r="V173" s="106">
        <f t="shared" si="18"/>
        <v>0</v>
      </c>
    </row>
    <row r="174" spans="1:22">
      <c r="A174" t="str">
        <f>'Qtr Report - Quantitative (NEW)'!$A$2</f>
        <v>Quarterly Performance Report</v>
      </c>
      <c r="B174">
        <f>Instructions!$H$11</f>
        <v>9</v>
      </c>
      <c r="C174" s="94">
        <f>Instructions!$D$11</f>
        <v>45747</v>
      </c>
      <c r="D174">
        <f>Instructions!$C$3</f>
        <v>1.1000000000000001</v>
      </c>
      <c r="E174" t="str">
        <f>'Qtr Report - Quantitative (NEW)'!$D$3</f>
        <v>Amazing Health Factory Pty Ltd</v>
      </c>
      <c r="F174" t="str">
        <f>'Qtr Report - Quantitative (NEW)'!$D$5</f>
        <v>Low Intensity Mental Health Services</v>
      </c>
      <c r="G174" t="str">
        <f>'Qtr Report - Quantitative (NEW)'!$D$4</f>
        <v>333-2B-3</v>
      </c>
      <c r="H174">
        <f t="shared" si="19"/>
        <v>29</v>
      </c>
      <c r="I174">
        <f t="shared" si="13"/>
        <v>4</v>
      </c>
      <c r="J174" t="str">
        <f>'Qtr Report - Quantitative (NEW)'!$A$7</f>
        <v>Quantitative Information</v>
      </c>
      <c r="K174" t="str" cm="1">
        <f t="array" aca="1" ref="K174" ca="1">INDIRECT(ADDRESS((H174),1,1,1,"Qtr Report - Quantitative (NEW)"))</f>
        <v>All PHN Service Provision</v>
      </c>
      <c r="L174" s="104" t="str" cm="1">
        <f t="array" aca="1" ref="L174" ca="1">INDIRECT(ADDRESS((H174),2,1,1,"Qtr Report - Quantitative (NEW)"))</f>
        <v>Percentage of clients who provided feedback by completing a satisfaction/experience survey</v>
      </c>
      <c r="M174" t="str">
        <f t="shared" ca="1" si="15"/>
        <v>Percentage of clients who provided feedback by completing a satisfaction/experience survey</v>
      </c>
      <c r="N174" t="str" cm="1">
        <f t="array" aca="1" ref="N174" ca="1">IF(L174=0,IF(M174="","",INDIRECT(ADDRESS((H174),3,1,1,"Qtr Report - Quantitative (NEW)"))),IF(RIGHT(M174)=":","","Total"))</f>
        <v>Total</v>
      </c>
      <c r="O174" t="str">
        <f t="shared" ca="1" si="16"/>
        <v>Tidy</v>
      </c>
      <c r="P174" t="str" cm="1">
        <f t="array" aca="1" ref="P174" ca="1">IF(H174=10,INDIRECT(ADDRESS((H174-1),(I174+8),1,1,"Qtr Report - Quantitative (NEW)")),P173)</f>
        <v>Q4 
(Apr-Jun)</v>
      </c>
      <c r="Q174" s="96" cm="1">
        <f t="array" aca="1" ref="Q174" ca="1">INDIRECT(ADDRESS(H174,(I174+8),1,1,"Qtr Report - Quantitative (NEW)"))</f>
        <v>0</v>
      </c>
      <c r="R174" t="str">
        <f t="shared" si="14"/>
        <v>Rate</v>
      </c>
      <c r="S174">
        <f>IF(R174="","",'Qtr Report - Targets'!K182)</f>
        <v>0</v>
      </c>
      <c r="T174">
        <f>IF(S174="","",'Qtr Report - Targets'!O182)</f>
        <v>0</v>
      </c>
      <c r="U174" s="106">
        <f t="shared" si="17"/>
        <v>0</v>
      </c>
      <c r="V174" s="106" t="str">
        <f t="shared" si="18"/>
        <v/>
      </c>
    </row>
    <row r="175" spans="1:22">
      <c r="A175" t="str">
        <f>'Qtr Report - Quantitative (NEW)'!$A$2</f>
        <v>Quarterly Performance Report</v>
      </c>
      <c r="B175">
        <f>Instructions!$H$11</f>
        <v>9</v>
      </c>
      <c r="C175" s="94">
        <f>Instructions!$D$11</f>
        <v>45747</v>
      </c>
      <c r="D175">
        <f>Instructions!$C$3</f>
        <v>1.1000000000000001</v>
      </c>
      <c r="E175" t="str">
        <f>'Qtr Report - Quantitative (NEW)'!$D$3</f>
        <v>Amazing Health Factory Pty Ltd</v>
      </c>
      <c r="F175" t="str">
        <f>'Qtr Report - Quantitative (NEW)'!$D$5</f>
        <v>Low Intensity Mental Health Services</v>
      </c>
      <c r="G175" t="str">
        <f>'Qtr Report - Quantitative (NEW)'!$D$4</f>
        <v>333-2B-3</v>
      </c>
      <c r="H175">
        <f t="shared" si="19"/>
        <v>30</v>
      </c>
      <c r="I175">
        <f t="shared" si="13"/>
        <v>4</v>
      </c>
      <c r="J175" t="str">
        <f>'Qtr Report - Quantitative (NEW)'!$A$7</f>
        <v>Quantitative Information</v>
      </c>
      <c r="K175" t="str" cm="1">
        <f t="array" aca="1" ref="K175" ca="1">INDIRECT(ADDRESS((H175),1,1,1,"Qtr Report - Quantitative (NEW)"))</f>
        <v>All PHN Service Provision</v>
      </c>
      <c r="L175" s="104" t="str" cm="1">
        <f t="array" aca="1" ref="L175" ca="1">INDIRECT(ADDRESS((H175),2,1,1,"Qtr Report - Quantitative (NEW)"))</f>
        <v>Percentage of clients who reported high level of satisfaction and experience with service</v>
      </c>
      <c r="M175" t="str">
        <f t="shared" ca="1" si="15"/>
        <v>Percentage of clients who reported high level of satisfaction and experience with service</v>
      </c>
      <c r="N175" t="str" cm="1">
        <f t="array" aca="1" ref="N175" ca="1">IF(L175=0,IF(M175="","",INDIRECT(ADDRESS((H175),3,1,1,"Qtr Report - Quantitative (NEW)"))),IF(RIGHT(M175)=":","","Total"))</f>
        <v>Total</v>
      </c>
      <c r="O175" t="str">
        <f t="shared" ca="1" si="16"/>
        <v>Tidy</v>
      </c>
      <c r="P175" t="str" cm="1">
        <f t="array" aca="1" ref="P175" ca="1">IF(H175=10,INDIRECT(ADDRESS((H175-1),(I175+8),1,1,"Qtr Report - Quantitative (NEW)")),P174)</f>
        <v>Q4 
(Apr-Jun)</v>
      </c>
      <c r="Q175" s="96" cm="1">
        <f t="array" aca="1" ref="Q175" ca="1">INDIRECT(ADDRESS(H175,(I175+8),1,1,"Qtr Report - Quantitative (NEW)"))</f>
        <v>0</v>
      </c>
      <c r="R175" t="str">
        <f t="shared" si="14"/>
        <v>Rate</v>
      </c>
      <c r="S175">
        <f>IF(R175="","",'Qtr Report - Targets'!K183)</f>
        <v>0</v>
      </c>
      <c r="T175">
        <f>IF(S175="","",'Qtr Report - Targets'!O183)</f>
        <v>0</v>
      </c>
      <c r="U175" s="106">
        <f t="shared" si="17"/>
        <v>0</v>
      </c>
      <c r="V175" s="106" t="str">
        <f t="shared" si="18"/>
        <v/>
      </c>
    </row>
    <row r="176" spans="1:22">
      <c r="A176" t="str">
        <f>'Qtr Report - Quantitative (NEW)'!$A$2</f>
        <v>Quarterly Performance Report</v>
      </c>
      <c r="B176">
        <f>Instructions!$H$11</f>
        <v>9</v>
      </c>
      <c r="C176" s="94">
        <f>Instructions!$D$11</f>
        <v>45747</v>
      </c>
      <c r="D176">
        <f>Instructions!$C$3</f>
        <v>1.1000000000000001</v>
      </c>
      <c r="E176" t="str">
        <f>'Qtr Report - Quantitative (NEW)'!$D$3</f>
        <v>Amazing Health Factory Pty Ltd</v>
      </c>
      <c r="F176" t="str">
        <f>'Qtr Report - Quantitative (NEW)'!$D$5</f>
        <v>Low Intensity Mental Health Services</v>
      </c>
      <c r="G176" t="str">
        <f>'Qtr Report - Quantitative (NEW)'!$D$4</f>
        <v>333-2B-3</v>
      </c>
      <c r="H176">
        <f t="shared" si="19"/>
        <v>31</v>
      </c>
      <c r="I176">
        <f t="shared" si="13"/>
        <v>4</v>
      </c>
      <c r="J176" t="str">
        <f>'Qtr Report - Quantitative (NEW)'!$A$7</f>
        <v>Quantitative Information</v>
      </c>
      <c r="K176" t="str" cm="1">
        <f t="array" aca="1" ref="K176" ca="1">INDIRECT(ADDRESS((H176),1,1,1,"Qtr Report - Quantitative (NEW)"))</f>
        <v>All PHN Service Provision</v>
      </c>
      <c r="L176" s="104" t="str" cm="1">
        <f t="array" aca="1" ref="L176" ca="1">INDIRECT(ADDRESS((H176),2,1,1,"Qtr Report - Quantitative (NEW)"))</f>
        <v>Percentage of staff who have undertaken professional development activities</v>
      </c>
      <c r="M176" t="str">
        <f t="shared" ca="1" si="15"/>
        <v>Percentage of staff who have undertaken professional development activities</v>
      </c>
      <c r="N176" t="str" cm="1">
        <f t="array" aca="1" ref="N176" ca="1">IF(L176=0,IF(M176="","",INDIRECT(ADDRESS((H176),3,1,1,"Qtr Report - Quantitative (NEW)"))),IF(RIGHT(M176)=":","","Total"))</f>
        <v>Total</v>
      </c>
      <c r="O176" t="str">
        <f t="shared" ca="1" si="16"/>
        <v>Tidy</v>
      </c>
      <c r="P176" t="str" cm="1">
        <f t="array" aca="1" ref="P176" ca="1">IF(H176=10,INDIRECT(ADDRESS((H176-1),(I176+8),1,1,"Qtr Report - Quantitative (NEW)")),P175)</f>
        <v>Q4 
(Apr-Jun)</v>
      </c>
      <c r="Q176" s="96" cm="1">
        <f t="array" aca="1" ref="Q176" ca="1">INDIRECT(ADDRESS(H176,(I176+8),1,1,"Qtr Report - Quantitative (NEW)"))</f>
        <v>0</v>
      </c>
      <c r="R176" t="str">
        <f t="shared" si="14"/>
        <v>Rate</v>
      </c>
      <c r="S176">
        <f>IF(R176="","",'Qtr Report - Targets'!K184)</f>
        <v>0</v>
      </c>
      <c r="T176">
        <f>IF(S176="","",'Qtr Report - Targets'!O184)</f>
        <v>0</v>
      </c>
      <c r="U176" s="106">
        <f t="shared" si="17"/>
        <v>0</v>
      </c>
      <c r="V176" s="106" t="str">
        <f t="shared" si="18"/>
        <v/>
      </c>
    </row>
    <row r="177" spans="1:22">
      <c r="A177" t="str">
        <f>'Qtr Report - Quantitative (NEW)'!$A$2</f>
        <v>Quarterly Performance Report</v>
      </c>
      <c r="B177">
        <f>Instructions!$H$11</f>
        <v>9</v>
      </c>
      <c r="C177" s="94">
        <f>Instructions!$D$11</f>
        <v>45747</v>
      </c>
      <c r="D177">
        <f>Instructions!$C$3</f>
        <v>1.1000000000000001</v>
      </c>
      <c r="E177" t="str">
        <f>'Qtr Report - Quantitative (NEW)'!$D$3</f>
        <v>Amazing Health Factory Pty Ltd</v>
      </c>
      <c r="F177" t="str">
        <f>'Qtr Report - Quantitative (NEW)'!$D$5</f>
        <v>Low Intensity Mental Health Services</v>
      </c>
      <c r="G177" t="str">
        <f>'Qtr Report - Quantitative (NEW)'!$D$4</f>
        <v>333-2B-3</v>
      </c>
      <c r="H177">
        <f t="shared" si="19"/>
        <v>32</v>
      </c>
      <c r="I177">
        <f t="shared" si="13"/>
        <v>4</v>
      </c>
      <c r="J177" t="str">
        <f>'Qtr Report - Quantitative (NEW)'!$A$7</f>
        <v>Quantitative Information</v>
      </c>
      <c r="K177" cm="1">
        <f t="array" aca="1" ref="K177" ca="1">INDIRECT(ADDRESS((H177),1,1,1,"Qtr Report - Quantitative (NEW)"))</f>
        <v>0</v>
      </c>
      <c r="L177" s="104" cm="1">
        <f t="array" aca="1" ref="L177" ca="1">INDIRECT(ADDRESS((H177),2,1,1,"Qtr Report - Quantitative (NEW)"))</f>
        <v>0</v>
      </c>
      <c r="M177" t="str">
        <f t="shared" ca="1" si="15"/>
        <v/>
      </c>
      <c r="N177" t="str" cm="1">
        <f t="array" aca="1" ref="N177" ca="1">IF(L177=0,IF(M177="","",INDIRECT(ADDRESS((H177),3,1,1,"Qtr Report - Quantitative (NEW)"))),IF(RIGHT(M177)=":","","Total"))</f>
        <v/>
      </c>
      <c r="O177" t="str">
        <f t="shared" ca="1" si="16"/>
        <v>Messy</v>
      </c>
      <c r="P177" t="str" cm="1">
        <f t="array" aca="1" ref="P177" ca="1">IF(H177=10,INDIRECT(ADDRESS((H177-1),(I177+8),1,1,"Qtr Report - Quantitative (NEW)")),P176)</f>
        <v>Q4 
(Apr-Jun)</v>
      </c>
      <c r="Q177" s="96" cm="1">
        <f t="array" aca="1" ref="Q177" ca="1">INDIRECT(ADDRESS(H177,(I177+8),1,1,"Qtr Report - Quantitative (NEW)"))</f>
        <v>0</v>
      </c>
      <c r="R177" t="str">
        <f t="shared" si="14"/>
        <v/>
      </c>
      <c r="S177" t="str">
        <f>IF(R177="","",'Qtr Report - Targets'!K185)</f>
        <v/>
      </c>
      <c r="T177" t="str">
        <f>IF(S177="","",'Qtr Report - Targets'!O185)</f>
        <v/>
      </c>
      <c r="U177" s="106" t="str">
        <f t="shared" si="17"/>
        <v/>
      </c>
      <c r="V177" s="106" t="str">
        <f t="shared" si="18"/>
        <v/>
      </c>
    </row>
    <row r="178" spans="1:22">
      <c r="A178" t="str">
        <f>'Qtr Report - Quantitative (NEW)'!$A$2</f>
        <v>Quarterly Performance Report</v>
      </c>
      <c r="B178">
        <f>Instructions!$H$11</f>
        <v>9</v>
      </c>
      <c r="C178" s="94">
        <f>Instructions!$D$11</f>
        <v>45747</v>
      </c>
      <c r="D178">
        <f>Instructions!$C$3</f>
        <v>1.1000000000000001</v>
      </c>
      <c r="E178" t="str">
        <f>'Qtr Report - Quantitative (NEW)'!$D$3</f>
        <v>Amazing Health Factory Pty Ltd</v>
      </c>
      <c r="F178" t="str">
        <f>'Qtr Report - Quantitative (NEW)'!$D$5</f>
        <v>Low Intensity Mental Health Services</v>
      </c>
      <c r="G178" t="str">
        <f>'Qtr Report - Quantitative (NEW)'!$D$4</f>
        <v>333-2B-3</v>
      </c>
      <c r="H178">
        <f t="shared" si="19"/>
        <v>33</v>
      </c>
      <c r="I178">
        <f t="shared" si="13"/>
        <v>4</v>
      </c>
      <c r="J178" t="str">
        <f>'Qtr Report - Quantitative (NEW)'!$A$7</f>
        <v>Quantitative Information</v>
      </c>
      <c r="K178" t="str" cm="1">
        <f t="array" aca="1" ref="K178" ca="1">INDIRECT(ADDRESS((H178),1,1,1,"Qtr Report - Quantitative (NEW)"))</f>
        <v>Mental Health Programs</v>
      </c>
      <c r="L178" s="104" t="str" cm="1">
        <f t="array" aca="1" ref="L178" ca="1">INDIRECT(ADDRESS((H178),2,1,1,"Qtr Report - Quantitative (NEW)"))</f>
        <v>Number of new episodes of care commenced</v>
      </c>
      <c r="M178" t="str">
        <f t="shared" ca="1" si="15"/>
        <v>Number of new episodes of care commenced</v>
      </c>
      <c r="N178" t="str" cm="1">
        <f t="array" aca="1" ref="N178" ca="1">IF(L178=0,IF(M178="","",INDIRECT(ADDRESS((H178),3,1,1,"Qtr Report - Quantitative (NEW)"))),IF(RIGHT(M178)=":","","Total"))</f>
        <v>Total</v>
      </c>
      <c r="O178" t="str">
        <f t="shared" ca="1" si="16"/>
        <v>Tidy</v>
      </c>
      <c r="P178" t="str" cm="1">
        <f t="array" aca="1" ref="P178" ca="1">IF(H178=10,INDIRECT(ADDRESS((H178-1),(I178+8),1,1,"Qtr Report - Quantitative (NEW)")),P177)</f>
        <v>Q4 
(Apr-Jun)</v>
      </c>
      <c r="Q178" s="96" cm="1">
        <f t="array" aca="1" ref="Q178" ca="1">INDIRECT(ADDRESS(H178,(I178+8),1,1,"Qtr Report - Quantitative (NEW)"))</f>
        <v>0</v>
      </c>
      <c r="R178" t="str">
        <f t="shared" si="14"/>
        <v>Cumulative</v>
      </c>
      <c r="S178">
        <f>IF(R178="","",'Qtr Report - Targets'!K186)</f>
        <v>0</v>
      </c>
      <c r="T178">
        <f>IF(S178="","",'Qtr Report - Targets'!O186)</f>
        <v>0</v>
      </c>
      <c r="U178" s="106">
        <f t="shared" si="17"/>
        <v>0</v>
      </c>
      <c r="V178" s="106">
        <f t="shared" si="18"/>
        <v>0</v>
      </c>
    </row>
    <row r="179" spans="1:22">
      <c r="A179" t="str">
        <f>'Qtr Report - Quantitative (NEW)'!$A$2</f>
        <v>Quarterly Performance Report</v>
      </c>
      <c r="B179">
        <f>Instructions!$H$11</f>
        <v>9</v>
      </c>
      <c r="C179" s="94">
        <f>Instructions!$D$11</f>
        <v>45747</v>
      </c>
      <c r="D179">
        <f>Instructions!$C$3</f>
        <v>1.1000000000000001</v>
      </c>
      <c r="E179" t="str">
        <f>'Qtr Report - Quantitative (NEW)'!$D$3</f>
        <v>Amazing Health Factory Pty Ltd</v>
      </c>
      <c r="F179" t="str">
        <f>'Qtr Report - Quantitative (NEW)'!$D$5</f>
        <v>Low Intensity Mental Health Services</v>
      </c>
      <c r="G179" t="str">
        <f>'Qtr Report - Quantitative (NEW)'!$D$4</f>
        <v>333-2B-3</v>
      </c>
      <c r="H179">
        <f t="shared" si="19"/>
        <v>34</v>
      </c>
      <c r="I179">
        <f t="shared" si="13"/>
        <v>4</v>
      </c>
      <c r="J179" t="str">
        <f>'Qtr Report - Quantitative (NEW)'!$A$7</f>
        <v>Quantitative Information</v>
      </c>
      <c r="K179" t="str" cm="1">
        <f t="array" aca="1" ref="K179" ca="1">INDIRECT(ADDRESS((H179),1,1,1,"Qtr Report - Quantitative (NEW)"))</f>
        <v>Mental Health Programs</v>
      </c>
      <c r="L179" s="104" t="str" cm="1">
        <f t="array" aca="1" ref="L179" ca="1">INDIRECT(ADDRESS((H179),2,1,1,"Qtr Report - Quantitative (NEW)"))</f>
        <v>Number of service contacts delivered</v>
      </c>
      <c r="M179" t="str">
        <f t="shared" ca="1" si="15"/>
        <v>Number of service contacts delivered</v>
      </c>
      <c r="N179" t="str" cm="1">
        <f t="array" aca="1" ref="N179" ca="1">IF(L179=0,IF(M179="","",INDIRECT(ADDRESS((H179),3,1,1,"Qtr Report - Quantitative (NEW)"))),IF(RIGHT(M179)=":","","Total"))</f>
        <v>Total</v>
      </c>
      <c r="O179" t="str">
        <f t="shared" ca="1" si="16"/>
        <v>Tidy</v>
      </c>
      <c r="P179" t="str" cm="1">
        <f t="array" aca="1" ref="P179" ca="1">IF(H179=10,INDIRECT(ADDRESS((H179-1),(I179+8),1,1,"Qtr Report - Quantitative (NEW)")),P178)</f>
        <v>Q4 
(Apr-Jun)</v>
      </c>
      <c r="Q179" s="96" cm="1">
        <f t="array" aca="1" ref="Q179" ca="1">INDIRECT(ADDRESS(H179,(I179+8),1,1,"Qtr Report - Quantitative (NEW)"))</f>
        <v>0</v>
      </c>
      <c r="R179" t="str">
        <f t="shared" si="14"/>
        <v>Cumulative</v>
      </c>
      <c r="S179">
        <f>IF(R179="","",'Qtr Report - Targets'!K187)</f>
        <v>0</v>
      </c>
      <c r="T179">
        <f>IF(S179="","",'Qtr Report - Targets'!O187)</f>
        <v>0</v>
      </c>
      <c r="U179" s="106">
        <f t="shared" si="17"/>
        <v>0</v>
      </c>
      <c r="V179" s="106">
        <f t="shared" si="18"/>
        <v>0</v>
      </c>
    </row>
    <row r="180" spans="1:22">
      <c r="A180" t="str">
        <f>'Qtr Report - Quantitative (NEW)'!$A$2</f>
        <v>Quarterly Performance Report</v>
      </c>
      <c r="B180">
        <f>Instructions!$H$11</f>
        <v>9</v>
      </c>
      <c r="C180" s="94">
        <f>Instructions!$D$11</f>
        <v>45747</v>
      </c>
      <c r="D180">
        <f>Instructions!$C$3</f>
        <v>1.1000000000000001</v>
      </c>
      <c r="E180" t="str">
        <f>'Qtr Report - Quantitative (NEW)'!$D$3</f>
        <v>Amazing Health Factory Pty Ltd</v>
      </c>
      <c r="F180" t="str">
        <f>'Qtr Report - Quantitative (NEW)'!$D$5</f>
        <v>Low Intensity Mental Health Services</v>
      </c>
      <c r="G180" t="str">
        <f>'Qtr Report - Quantitative (NEW)'!$D$4</f>
        <v>333-2B-3</v>
      </c>
      <c r="H180">
        <f t="shared" si="19"/>
        <v>35</v>
      </c>
      <c r="I180">
        <f t="shared" si="13"/>
        <v>4</v>
      </c>
      <c r="J180" t="str">
        <f>'Qtr Report - Quantitative (NEW)'!$A$7</f>
        <v>Quantitative Information</v>
      </c>
      <c r="K180" t="str" cm="1">
        <f t="array" aca="1" ref="K180" ca="1">INDIRECT(ADDRESS((H180),1,1,1,"Qtr Report - Quantitative (NEW)"))</f>
        <v>Mental Health Programs</v>
      </c>
      <c r="L180" s="104" t="str" cm="1">
        <f t="array" aca="1" ref="L180" ca="1">INDIRECT(ADDRESS((H180),2,1,1,"Qtr Report - Quantitative (NEW)"))</f>
        <v>Proportion of services delivered to Aboriginal and Torres Strait Islander Peoples where the services were culturally appropriate (App-2)</v>
      </c>
      <c r="M180" t="str">
        <f t="shared" ca="1" si="15"/>
        <v>Proportion of services delivered to Aboriginal and Torres Strait Islander Peoples where the services were culturally appropriate (App-2)</v>
      </c>
      <c r="N180" t="str" cm="1">
        <f t="array" aca="1" ref="N180" ca="1">IF(L180=0,IF(M180="","",INDIRECT(ADDRESS((H180),3,1,1,"Qtr Report - Quantitative (NEW)"))),IF(RIGHT(M180)=":","","Total"))</f>
        <v>Total</v>
      </c>
      <c r="O180" t="str">
        <f t="shared" ca="1" si="16"/>
        <v>Tidy</v>
      </c>
      <c r="P180" t="str" cm="1">
        <f t="array" aca="1" ref="P180" ca="1">IF(H180=10,INDIRECT(ADDRESS((H180-1),(I180+8),1,1,"Qtr Report - Quantitative (NEW)")),P179)</f>
        <v>Q4 
(Apr-Jun)</v>
      </c>
      <c r="Q180" s="96" cm="1">
        <f t="array" aca="1" ref="Q180" ca="1">INDIRECT(ADDRESS(H180,(I180+8),1,1,"Qtr Report - Quantitative (NEW)"))</f>
        <v>0</v>
      </c>
      <c r="R180" t="str">
        <f t="shared" si="14"/>
        <v>Rate</v>
      </c>
      <c r="S180">
        <f>IF(R180="","",'Qtr Report - Targets'!K188)</f>
        <v>0</v>
      </c>
      <c r="T180">
        <f>IF(S180="","",'Qtr Report - Targets'!O188)</f>
        <v>0</v>
      </c>
      <c r="U180" s="106">
        <f t="shared" si="17"/>
        <v>0</v>
      </c>
      <c r="V180" s="106" t="str">
        <f t="shared" si="18"/>
        <v/>
      </c>
    </row>
    <row r="181" spans="1:22">
      <c r="A181" t="str">
        <f>'Qtr Report - Quantitative (NEW)'!$A$2</f>
        <v>Quarterly Performance Report</v>
      </c>
      <c r="B181">
        <f>Instructions!$H$11</f>
        <v>9</v>
      </c>
      <c r="C181" s="94">
        <f>Instructions!$D$11</f>
        <v>45747</v>
      </c>
      <c r="D181">
        <f>Instructions!$C$3</f>
        <v>1.1000000000000001</v>
      </c>
      <c r="E181" t="str">
        <f>'Qtr Report - Quantitative (NEW)'!$D$3</f>
        <v>Amazing Health Factory Pty Ltd</v>
      </c>
      <c r="F181" t="str">
        <f>'Qtr Report - Quantitative (NEW)'!$D$5</f>
        <v>Low Intensity Mental Health Services</v>
      </c>
      <c r="G181" t="str">
        <f>'Qtr Report - Quantitative (NEW)'!$D$4</f>
        <v>333-2B-3</v>
      </c>
      <c r="H181">
        <f t="shared" si="19"/>
        <v>36</v>
      </c>
      <c r="I181">
        <f t="shared" si="13"/>
        <v>4</v>
      </c>
      <c r="J181" t="str">
        <f>'Qtr Report - Quantitative (NEW)'!$A$7</f>
        <v>Quantitative Information</v>
      </c>
      <c r="K181" t="str" cm="1">
        <f t="array" aca="1" ref="K181" ca="1">INDIRECT(ADDRESS((H181),1,1,1,"Qtr Report - Quantitative (NEW)"))</f>
        <v>Mental Health Programs</v>
      </c>
      <c r="L181" s="104" t="str" cm="1">
        <f t="array" aca="1" ref="L181" ca="1">INDIRECT(ADDRESS((H181),2,1,1,"Qtr Report - Quantitative (NEW)"))</f>
        <v>Proportion of clients who receive a service contact within 7 days of referral, where the client has attempted or is at risk of suicide (App-3)</v>
      </c>
      <c r="M181" t="str">
        <f t="shared" ca="1" si="15"/>
        <v>Proportion of clients who receive a service contact within 7 days of referral, where the client has attempted or is at risk of suicide (App-3)</v>
      </c>
      <c r="N181" t="str" cm="1">
        <f t="array" aca="1" ref="N181" ca="1">IF(L181=0,IF(M181="","",INDIRECT(ADDRESS((H181),3,1,1,"Qtr Report - Quantitative (NEW)"))),IF(RIGHT(M181)=":","","Total"))</f>
        <v>Total</v>
      </c>
      <c r="O181" t="str">
        <f t="shared" ca="1" si="16"/>
        <v>Tidy</v>
      </c>
      <c r="P181" t="str" cm="1">
        <f t="array" aca="1" ref="P181" ca="1">IF(H181=10,INDIRECT(ADDRESS((H181-1),(I181+8),1,1,"Qtr Report - Quantitative (NEW)")),P180)</f>
        <v>Q4 
(Apr-Jun)</v>
      </c>
      <c r="Q181" s="96" cm="1">
        <f t="array" aca="1" ref="Q181" ca="1">INDIRECT(ADDRESS(H181,(I181+8),1,1,"Qtr Report - Quantitative (NEW)"))</f>
        <v>0</v>
      </c>
      <c r="R181" t="str">
        <f t="shared" si="14"/>
        <v>Rate</v>
      </c>
      <c r="S181">
        <f>IF(R181="","",'Qtr Report - Targets'!K189)</f>
        <v>0</v>
      </c>
      <c r="T181">
        <f>IF(S181="","",'Qtr Report - Targets'!O189)</f>
        <v>0</v>
      </c>
      <c r="U181" s="106">
        <f t="shared" si="17"/>
        <v>0</v>
      </c>
      <c r="V181" s="106" t="str">
        <f t="shared" si="18"/>
        <v/>
      </c>
    </row>
    <row r="182" spans="1:22">
      <c r="A182" t="str">
        <f>'Qtr Report - Quantitative (NEW)'!$A$2</f>
        <v>Quarterly Performance Report</v>
      </c>
      <c r="B182">
        <f>Instructions!$H$11</f>
        <v>9</v>
      </c>
      <c r="C182" s="94">
        <f>Instructions!$D$11</f>
        <v>45747</v>
      </c>
      <c r="D182">
        <f>Instructions!$C$3</f>
        <v>1.1000000000000001</v>
      </c>
      <c r="E182" t="str">
        <f>'Qtr Report - Quantitative (NEW)'!$D$3</f>
        <v>Amazing Health Factory Pty Ltd</v>
      </c>
      <c r="F182" t="str">
        <f>'Qtr Report - Quantitative (NEW)'!$D$5</f>
        <v>Low Intensity Mental Health Services</v>
      </c>
      <c r="G182" t="str">
        <f>'Qtr Report - Quantitative (NEW)'!$D$4</f>
        <v>333-2B-3</v>
      </c>
      <c r="H182">
        <f t="shared" si="19"/>
        <v>37</v>
      </c>
      <c r="I182">
        <f t="shared" ref="I182:I205" si="20">I131+1</f>
        <v>4</v>
      </c>
      <c r="J182" t="str">
        <f>'Qtr Report - Quantitative (NEW)'!$A$7</f>
        <v>Quantitative Information</v>
      </c>
      <c r="K182" t="str" cm="1">
        <f t="array" aca="1" ref="K182" ca="1">INDIRECT(ADDRESS((H182),1,1,1,"Qtr Report - Quantitative (NEW)"))</f>
        <v>Mental Health Programs</v>
      </c>
      <c r="L182" s="104" t="str" cm="1">
        <f t="array" aca="1" ref="L182" ca="1">INDIRECT(ADDRESS((H182),2,1,1,"Qtr Report - Quantitative (NEW)"))</f>
        <v>The proportion of episodes delivered with a valid clinical outcome (K10 or 5) measures at both baseline an follow up (Out-3)</v>
      </c>
      <c r="M182" t="str">
        <f t="shared" ca="1" si="15"/>
        <v>The proportion of episodes delivered with a valid clinical outcome (K10 or 5) measures at both baseline an follow up (Out-3)</v>
      </c>
      <c r="N182" t="str" cm="1">
        <f t="array" aca="1" ref="N182" ca="1">IF(L182=0,IF(M182="","",INDIRECT(ADDRESS((H182),3,1,1,"Qtr Report - Quantitative (NEW)"))),IF(RIGHT(M182)=":","","Total"))</f>
        <v>Total</v>
      </c>
      <c r="O182" t="str">
        <f t="shared" ca="1" si="16"/>
        <v>Tidy</v>
      </c>
      <c r="P182" t="str" cm="1">
        <f t="array" aca="1" ref="P182" ca="1">IF(H182=10,INDIRECT(ADDRESS((H182-1),(I182+8),1,1,"Qtr Report - Quantitative (NEW)")),P181)</f>
        <v>Q4 
(Apr-Jun)</v>
      </c>
      <c r="Q182" s="96" cm="1">
        <f t="array" aca="1" ref="Q182" ca="1">INDIRECT(ADDRESS(H182,(I182+8),1,1,"Qtr Report - Quantitative (NEW)"))</f>
        <v>0</v>
      </c>
      <c r="R182" t="str">
        <f t="shared" ref="R182:R205" si="21">R131</f>
        <v>Rate</v>
      </c>
      <c r="S182">
        <f>IF(R182="","",'Qtr Report - Targets'!K190)</f>
        <v>0</v>
      </c>
      <c r="T182">
        <f>IF(S182="","",'Qtr Report - Targets'!O190)</f>
        <v>0</v>
      </c>
      <c r="U182" s="106">
        <f t="shared" si="17"/>
        <v>0</v>
      </c>
      <c r="V182" s="106" t="str">
        <f t="shared" si="18"/>
        <v/>
      </c>
    </row>
    <row r="183" spans="1:22">
      <c r="A183" t="str">
        <f>'Qtr Report - Quantitative (NEW)'!$A$2</f>
        <v>Quarterly Performance Report</v>
      </c>
      <c r="B183">
        <f>Instructions!$H$11</f>
        <v>9</v>
      </c>
      <c r="C183" s="94">
        <f>Instructions!$D$11</f>
        <v>45747</v>
      </c>
      <c r="D183">
        <f>Instructions!$C$3</f>
        <v>1.1000000000000001</v>
      </c>
      <c r="E183" t="str">
        <f>'Qtr Report - Quantitative (NEW)'!$D$3</f>
        <v>Amazing Health Factory Pty Ltd</v>
      </c>
      <c r="F183" t="str">
        <f>'Qtr Report - Quantitative (NEW)'!$D$5</f>
        <v>Low Intensity Mental Health Services</v>
      </c>
      <c r="G183" t="str">
        <f>'Qtr Report - Quantitative (NEW)'!$D$4</f>
        <v>333-2B-3</v>
      </c>
      <c r="H183">
        <f t="shared" si="19"/>
        <v>38</v>
      </c>
      <c r="I183">
        <f t="shared" si="20"/>
        <v>4</v>
      </c>
      <c r="J183" t="str">
        <f>'Qtr Report - Quantitative (NEW)'!$A$7</f>
        <v>Quantitative Information</v>
      </c>
      <c r="K183" t="str" cm="1">
        <f t="array" aca="1" ref="K183" ca="1">INDIRECT(ADDRESS((H183),1,1,1,"Qtr Report - Quantitative (NEW)"))</f>
        <v>Mental Health Programs</v>
      </c>
      <c r="L183" s="104" t="str" cm="1">
        <f t="array" aca="1" ref="L183" ca="1">INDIRECT(ADDRESS((H183),2,1,1,"Qtr Report - Quantitative (NEW)"))</f>
        <v>Proportion of episodes of care delivered where:</v>
      </c>
      <c r="M183" t="str">
        <f t="shared" ca="1" si="15"/>
        <v>Proportion of episodes of care delivered where:</v>
      </c>
      <c r="N183" t="str" cm="1">
        <f t="array" aca="1" ref="N183" ca="1">IF(L183=0,IF(M183="","",INDIRECT(ADDRESS((H183),3,1,1,"Qtr Report - Quantitative (NEW)"))),IF(RIGHT(M183)=":","","Total"))</f>
        <v/>
      </c>
      <c r="O183" t="str">
        <f t="shared" ca="1" si="16"/>
        <v>Messy</v>
      </c>
      <c r="P183" t="str" cm="1">
        <f t="array" aca="1" ref="P183" ca="1">IF(H183=10,INDIRECT(ADDRESS((H183-1),(I183+8),1,1,"Qtr Report - Quantitative (NEW)")),P182)</f>
        <v>Q4 
(Apr-Jun)</v>
      </c>
      <c r="Q183" s="96" cm="1">
        <f t="array" aca="1" ref="Q183" ca="1">INDIRECT(ADDRESS(H183,(I183+8),1,1,"Qtr Report - Quantitative (NEW)"))</f>
        <v>0</v>
      </c>
      <c r="R183" t="str">
        <f t="shared" si="21"/>
        <v/>
      </c>
      <c r="S183" t="str">
        <f>IF(R183="","",'Qtr Report - Targets'!K191)</f>
        <v/>
      </c>
      <c r="T183" t="str">
        <f>IF(S183="","",'Qtr Report - Targets'!O191)</f>
        <v/>
      </c>
      <c r="U183" s="106" t="str">
        <f t="shared" si="17"/>
        <v/>
      </c>
      <c r="V183" s="106" t="str">
        <f t="shared" si="18"/>
        <v/>
      </c>
    </row>
    <row r="184" spans="1:22">
      <c r="A184" t="str">
        <f>'Qtr Report - Quantitative (NEW)'!$A$2</f>
        <v>Quarterly Performance Report</v>
      </c>
      <c r="B184">
        <f>Instructions!$H$11</f>
        <v>9</v>
      </c>
      <c r="C184" s="94">
        <f>Instructions!$D$11</f>
        <v>45747</v>
      </c>
      <c r="D184">
        <f>Instructions!$C$3</f>
        <v>1.1000000000000001</v>
      </c>
      <c r="E184" t="str">
        <f>'Qtr Report - Quantitative (NEW)'!$D$3</f>
        <v>Amazing Health Factory Pty Ltd</v>
      </c>
      <c r="F184" t="str">
        <f>'Qtr Report - Quantitative (NEW)'!$D$5</f>
        <v>Low Intensity Mental Health Services</v>
      </c>
      <c r="G184" t="str">
        <f>'Qtr Report - Quantitative (NEW)'!$D$4</f>
        <v>333-2B-3</v>
      </c>
      <c r="H184">
        <f t="shared" si="19"/>
        <v>39</v>
      </c>
      <c r="I184">
        <f t="shared" si="20"/>
        <v>4</v>
      </c>
      <c r="J184" t="str">
        <f>'Qtr Report - Quantitative (NEW)'!$A$7</f>
        <v>Quantitative Information</v>
      </c>
      <c r="K184" t="str" cm="1">
        <f t="array" aca="1" ref="K184" ca="1">INDIRECT(ADDRESS((H184),1,1,1,"Qtr Report - Quantitative (NEW)"))</f>
        <v>Mental Health Programs</v>
      </c>
      <c r="L184" s="104" cm="1">
        <f t="array" aca="1" ref="L184" ca="1">INDIRECT(ADDRESS((H184),2,1,1,"Qtr Report - Quantitative (NEW)"))</f>
        <v>0</v>
      </c>
      <c r="M184" t="str">
        <f t="shared" ca="1" si="15"/>
        <v>Proportion of episodes of care delivered where:</v>
      </c>
      <c r="N184" t="str" cm="1">
        <f t="array" aca="1" ref="N184" ca="1">IF(L184=0,IF(M184="","",INDIRECT(ADDRESS((H184),3,1,1,"Qtr Report - Quantitative (NEW)"))),IF(RIGHT(M184)=":","","Total"))</f>
        <v>Improvement</v>
      </c>
      <c r="O184" t="str">
        <f t="shared" ca="1" si="16"/>
        <v>Tidy</v>
      </c>
      <c r="P184" t="str" cm="1">
        <f t="array" aca="1" ref="P184" ca="1">IF(H184=10,INDIRECT(ADDRESS((H184-1),(I184+8),1,1,"Qtr Report - Quantitative (NEW)")),P183)</f>
        <v>Q4 
(Apr-Jun)</v>
      </c>
      <c r="Q184" s="96" cm="1">
        <f t="array" aca="1" ref="Q184" ca="1">INDIRECT(ADDRESS(H184,(I184+8),1,1,"Qtr Report - Quantitative (NEW)"))</f>
        <v>0</v>
      </c>
      <c r="R184" t="str">
        <f t="shared" si="21"/>
        <v>Rate</v>
      </c>
      <c r="S184">
        <f>IF(R184="","",'Qtr Report - Targets'!K192)</f>
        <v>0</v>
      </c>
      <c r="T184">
        <f>IF(S184="","",'Qtr Report - Targets'!O192)</f>
        <v>0</v>
      </c>
      <c r="U184" s="106">
        <f t="shared" si="17"/>
        <v>0</v>
      </c>
      <c r="V184" s="106" t="str">
        <f t="shared" si="18"/>
        <v/>
      </c>
    </row>
    <row r="185" spans="1:22">
      <c r="A185" t="str">
        <f>'Qtr Report - Quantitative (NEW)'!$A$2</f>
        <v>Quarterly Performance Report</v>
      </c>
      <c r="B185">
        <f>Instructions!$H$11</f>
        <v>9</v>
      </c>
      <c r="C185" s="94">
        <f>Instructions!$D$11</f>
        <v>45747</v>
      </c>
      <c r="D185">
        <f>Instructions!$C$3</f>
        <v>1.1000000000000001</v>
      </c>
      <c r="E185" t="str">
        <f>'Qtr Report - Quantitative (NEW)'!$D$3</f>
        <v>Amazing Health Factory Pty Ltd</v>
      </c>
      <c r="F185" t="str">
        <f>'Qtr Report - Quantitative (NEW)'!$D$5</f>
        <v>Low Intensity Mental Health Services</v>
      </c>
      <c r="G185" t="str">
        <f>'Qtr Report - Quantitative (NEW)'!$D$4</f>
        <v>333-2B-3</v>
      </c>
      <c r="H185">
        <f t="shared" si="19"/>
        <v>40</v>
      </c>
      <c r="I185">
        <f t="shared" si="20"/>
        <v>4</v>
      </c>
      <c r="J185" t="str">
        <f>'Qtr Report - Quantitative (NEW)'!$A$7</f>
        <v>Quantitative Information</v>
      </c>
      <c r="K185" t="str" cm="1">
        <f t="array" aca="1" ref="K185" ca="1">INDIRECT(ADDRESS((H185),1,1,1,"Qtr Report - Quantitative (NEW)"))</f>
        <v>Mental Health Programs</v>
      </c>
      <c r="L185" s="104" cm="1">
        <f t="array" aca="1" ref="L185" ca="1">INDIRECT(ADDRESS((H185),2,1,1,"Qtr Report - Quantitative (NEW)"))</f>
        <v>0</v>
      </c>
      <c r="M185" t="str">
        <f t="shared" ca="1" si="15"/>
        <v>Proportion of episodes of care delivered where:</v>
      </c>
      <c r="N185" t="str" cm="1">
        <f t="array" aca="1" ref="N185" ca="1">IF(L185=0,IF(M185="","",INDIRECT(ADDRESS((H185),3,1,1,"Qtr Report - Quantitative (NEW)"))),IF(RIGHT(M185)=":","","Total"))</f>
        <v>No change</v>
      </c>
      <c r="O185" t="str">
        <f t="shared" ca="1" si="16"/>
        <v>Tidy</v>
      </c>
      <c r="P185" t="str" cm="1">
        <f t="array" aca="1" ref="P185" ca="1">IF(H185=10,INDIRECT(ADDRESS((H185-1),(I185+8),1,1,"Qtr Report - Quantitative (NEW)")),P184)</f>
        <v>Q4 
(Apr-Jun)</v>
      </c>
      <c r="Q185" s="96" cm="1">
        <f t="array" aca="1" ref="Q185" ca="1">INDIRECT(ADDRESS(H185,(I185+8),1,1,"Qtr Report - Quantitative (NEW)"))</f>
        <v>0</v>
      </c>
      <c r="R185" t="str">
        <f t="shared" si="21"/>
        <v>Rate</v>
      </c>
      <c r="S185">
        <f>IF(R185="","",'Qtr Report - Targets'!K193)</f>
        <v>0</v>
      </c>
      <c r="T185">
        <f>IF(S185="","",'Qtr Report - Targets'!O193)</f>
        <v>0</v>
      </c>
      <c r="U185" s="106">
        <f t="shared" si="17"/>
        <v>0</v>
      </c>
      <c r="V185" s="106" t="str">
        <f t="shared" si="18"/>
        <v/>
      </c>
    </row>
    <row r="186" spans="1:22">
      <c r="A186" t="str">
        <f>'Qtr Report - Quantitative (NEW)'!$A$2</f>
        <v>Quarterly Performance Report</v>
      </c>
      <c r="B186">
        <f>Instructions!$H$11</f>
        <v>9</v>
      </c>
      <c r="C186" s="94">
        <f>Instructions!$D$11</f>
        <v>45747</v>
      </c>
      <c r="D186">
        <f>Instructions!$C$3</f>
        <v>1.1000000000000001</v>
      </c>
      <c r="E186" t="str">
        <f>'Qtr Report - Quantitative (NEW)'!$D$3</f>
        <v>Amazing Health Factory Pty Ltd</v>
      </c>
      <c r="F186" t="str">
        <f>'Qtr Report - Quantitative (NEW)'!$D$5</f>
        <v>Low Intensity Mental Health Services</v>
      </c>
      <c r="G186" t="str">
        <f>'Qtr Report - Quantitative (NEW)'!$D$4</f>
        <v>333-2B-3</v>
      </c>
      <c r="H186">
        <f t="shared" si="19"/>
        <v>41</v>
      </c>
      <c r="I186">
        <f t="shared" si="20"/>
        <v>4</v>
      </c>
      <c r="J186" t="str">
        <f>'Qtr Report - Quantitative (NEW)'!$A$7</f>
        <v>Quantitative Information</v>
      </c>
      <c r="K186" t="str" cm="1">
        <f t="array" aca="1" ref="K186" ca="1">INDIRECT(ADDRESS((H186),1,1,1,"Qtr Report - Quantitative (NEW)"))</f>
        <v>Mental Health Programs</v>
      </c>
      <c r="L186" s="104" cm="1">
        <f t="array" aca="1" ref="L186" ca="1">INDIRECT(ADDRESS((H186),2,1,1,"Qtr Report - Quantitative (NEW)"))</f>
        <v>0</v>
      </c>
      <c r="M186" t="str">
        <f t="shared" ca="1" si="15"/>
        <v>Proportion of episodes of care delivered where:</v>
      </c>
      <c r="N186" t="str" cm="1">
        <f t="array" aca="1" ref="N186" ca="1">IF(L186=0,IF(M186="","",INDIRECT(ADDRESS((H186),3,1,1,"Qtr Report - Quantitative (NEW)"))),IF(RIGHT(M186)=":","","Total"))</f>
        <v>Deterioration</v>
      </c>
      <c r="O186" t="str">
        <f t="shared" ca="1" si="16"/>
        <v>Tidy</v>
      </c>
      <c r="P186" t="str" cm="1">
        <f t="array" aca="1" ref="P186" ca="1">IF(H186=10,INDIRECT(ADDRESS((H186-1),(I186+8),1,1,"Qtr Report - Quantitative (NEW)")),P185)</f>
        <v>Q4 
(Apr-Jun)</v>
      </c>
      <c r="Q186" s="96" cm="1">
        <f t="array" aca="1" ref="Q186" ca="1">INDIRECT(ADDRESS(H186,(I186+8),1,1,"Qtr Report - Quantitative (NEW)"))</f>
        <v>0</v>
      </c>
      <c r="R186" t="str">
        <f t="shared" si="21"/>
        <v>Rate</v>
      </c>
      <c r="S186">
        <f>IF(R186="","",'Qtr Report - Targets'!K194)</f>
        <v>0</v>
      </c>
      <c r="T186">
        <f>IF(S186="","",'Qtr Report - Targets'!O194)</f>
        <v>0</v>
      </c>
      <c r="U186" s="106">
        <f t="shared" si="17"/>
        <v>0</v>
      </c>
      <c r="V186" s="106" t="str">
        <f t="shared" si="18"/>
        <v/>
      </c>
    </row>
    <row r="187" spans="1:22">
      <c r="A187" t="str">
        <f>'Qtr Report - Quantitative (NEW)'!$A$2</f>
        <v>Quarterly Performance Report</v>
      </c>
      <c r="B187">
        <f>Instructions!$H$11</f>
        <v>9</v>
      </c>
      <c r="C187" s="94">
        <f>Instructions!$D$11</f>
        <v>45747</v>
      </c>
      <c r="D187">
        <f>Instructions!$C$3</f>
        <v>1.1000000000000001</v>
      </c>
      <c r="E187" t="str">
        <f>'Qtr Report - Quantitative (NEW)'!$D$3</f>
        <v>Amazing Health Factory Pty Ltd</v>
      </c>
      <c r="F187" t="str">
        <f>'Qtr Report - Quantitative (NEW)'!$D$5</f>
        <v>Low Intensity Mental Health Services</v>
      </c>
      <c r="G187" t="str">
        <f>'Qtr Report - Quantitative (NEW)'!$D$4</f>
        <v>333-2B-3</v>
      </c>
      <c r="H187">
        <f t="shared" si="19"/>
        <v>42</v>
      </c>
      <c r="I187">
        <f t="shared" si="20"/>
        <v>4</v>
      </c>
      <c r="J187" t="str">
        <f>'Qtr Report - Quantitative (NEW)'!$A$7</f>
        <v>Quantitative Information</v>
      </c>
      <c r="K187" cm="1">
        <f t="array" aca="1" ref="K187" ca="1">INDIRECT(ADDRESS((H187),1,1,1,"Qtr Report - Quantitative (NEW)"))</f>
        <v>0</v>
      </c>
      <c r="L187" s="104" cm="1">
        <f t="array" aca="1" ref="L187" ca="1">INDIRECT(ADDRESS((H187),2,1,1,"Qtr Report - Quantitative (NEW)"))</f>
        <v>0</v>
      </c>
      <c r="M187" t="str">
        <f t="shared" ca="1" si="15"/>
        <v/>
      </c>
      <c r="N187" t="str" cm="1">
        <f t="array" aca="1" ref="N187" ca="1">IF(L187=0,IF(M187="","",INDIRECT(ADDRESS((H187),3,1,1,"Qtr Report - Quantitative (NEW)"))),IF(RIGHT(M187)=":","","Total"))</f>
        <v/>
      </c>
      <c r="O187" t="str">
        <f t="shared" ca="1" si="16"/>
        <v>Messy</v>
      </c>
      <c r="P187" t="str" cm="1">
        <f t="array" aca="1" ref="P187" ca="1">IF(H187=10,INDIRECT(ADDRESS((H187-1),(I187+8),1,1,"Qtr Report - Quantitative (NEW)")),P186)</f>
        <v>Q4 
(Apr-Jun)</v>
      </c>
      <c r="Q187" s="96" cm="1">
        <f t="array" aca="1" ref="Q187" ca="1">INDIRECT(ADDRESS(H187,(I187+8),1,1,"Qtr Report - Quantitative (NEW)"))</f>
        <v>0</v>
      </c>
      <c r="R187" t="str">
        <f t="shared" si="21"/>
        <v/>
      </c>
      <c r="S187" t="str">
        <f>IF(R187="","",'Qtr Report - Targets'!K195)</f>
        <v/>
      </c>
      <c r="T187" t="str">
        <f>IF(S187="","",'Qtr Report - Targets'!O195)</f>
        <v/>
      </c>
      <c r="U187" s="106" t="str">
        <f t="shared" si="17"/>
        <v/>
      </c>
      <c r="V187" s="106" t="str">
        <f t="shared" si="18"/>
        <v/>
      </c>
    </row>
    <row r="188" spans="1:22">
      <c r="A188" t="str">
        <f>'Qtr Report - Quantitative (NEW)'!$A$2</f>
        <v>Quarterly Performance Report</v>
      </c>
      <c r="B188">
        <f>Instructions!$H$11</f>
        <v>9</v>
      </c>
      <c r="C188" s="94">
        <f>Instructions!$D$11</f>
        <v>45747</v>
      </c>
      <c r="D188">
        <f>Instructions!$C$3</f>
        <v>1.1000000000000001</v>
      </c>
      <c r="E188" t="str">
        <f>'Qtr Report - Quantitative (NEW)'!$D$3</f>
        <v>Amazing Health Factory Pty Ltd</v>
      </c>
      <c r="F188" t="str">
        <f>'Qtr Report - Quantitative (NEW)'!$D$5</f>
        <v>Low Intensity Mental Health Services</v>
      </c>
      <c r="G188" t="str">
        <f>'Qtr Report - Quantitative (NEW)'!$D$4</f>
        <v>333-2B-3</v>
      </c>
      <c r="H188">
        <f t="shared" si="19"/>
        <v>43</v>
      </c>
      <c r="I188">
        <f t="shared" si="20"/>
        <v>4</v>
      </c>
      <c r="J188" t="str">
        <f>'Qtr Report - Quantitative (NEW)'!$A$7</f>
        <v>Quantitative Information</v>
      </c>
      <c r="K188" t="str" cm="1">
        <f t="array" aca="1" ref="K188" ca="1">INDIRECT(ADDRESS((H188),1,1,1,"Qtr Report - Quantitative (NEW)"))</f>
        <v>Specialty Performance Measures - CPSP</v>
      </c>
      <c r="L188" s="104" t="str" cm="1">
        <f t="array" aca="1" ref="L188" ca="1">INDIRECT(ADDRESS((H188),2,1,1,"Qtr Report - Quantitative (NEW)"))</f>
        <v>Number of clients supported to test eligibility for the NDIS (for period)</v>
      </c>
      <c r="M188" t="str">
        <f t="shared" ca="1" si="15"/>
        <v>Number of clients supported to test eligibility for the NDIS (for period)</v>
      </c>
      <c r="N188" t="str" cm="1">
        <f t="array" aca="1" ref="N188" ca="1">IF(L188=0,IF(M188="","",INDIRECT(ADDRESS((H188),3,1,1,"Qtr Report - Quantitative (NEW)"))),IF(RIGHT(M188)=":","","Total"))</f>
        <v>Total</v>
      </c>
      <c r="O188" t="str">
        <f t="shared" ca="1" si="16"/>
        <v>Tidy</v>
      </c>
      <c r="P188" t="str" cm="1">
        <f t="array" aca="1" ref="P188" ca="1">IF(H188=10,INDIRECT(ADDRESS((H188-1),(I188+8),1,1,"Qtr Report - Quantitative (NEW)")),P187)</f>
        <v>Q4 
(Apr-Jun)</v>
      </c>
      <c r="Q188" s="96" cm="1">
        <f t="array" aca="1" ref="Q188" ca="1">INDIRECT(ADDRESS(H188,(I188+8),1,1,"Qtr Report - Quantitative (NEW)"))</f>
        <v>0</v>
      </c>
      <c r="R188" t="str">
        <f t="shared" si="21"/>
        <v>Snapshot</v>
      </c>
      <c r="S188">
        <f>IF(R188="","",'Qtr Report - Targets'!K196)</f>
        <v>0</v>
      </c>
      <c r="T188">
        <f>IF(S188="","",'Qtr Report - Targets'!O196)</f>
        <v>0</v>
      </c>
      <c r="U188" s="106">
        <f t="shared" si="17"/>
        <v>0</v>
      </c>
      <c r="V188" s="106" t="str">
        <f t="shared" si="18"/>
        <v/>
      </c>
    </row>
    <row r="189" spans="1:22">
      <c r="A189" t="str">
        <f>'Qtr Report - Quantitative (NEW)'!$A$2</f>
        <v>Quarterly Performance Report</v>
      </c>
      <c r="B189">
        <f>Instructions!$H$11</f>
        <v>9</v>
      </c>
      <c r="C189" s="94">
        <f>Instructions!$D$11</f>
        <v>45747</v>
      </c>
      <c r="D189">
        <f>Instructions!$C$3</f>
        <v>1.1000000000000001</v>
      </c>
      <c r="E189" t="str">
        <f>'Qtr Report - Quantitative (NEW)'!$D$3</f>
        <v>Amazing Health Factory Pty Ltd</v>
      </c>
      <c r="F189" t="str">
        <f>'Qtr Report - Quantitative (NEW)'!$D$5</f>
        <v>Low Intensity Mental Health Services</v>
      </c>
      <c r="G189" t="str">
        <f>'Qtr Report - Quantitative (NEW)'!$D$4</f>
        <v>333-2B-3</v>
      </c>
      <c r="H189">
        <f t="shared" si="19"/>
        <v>44</v>
      </c>
      <c r="I189">
        <f t="shared" si="20"/>
        <v>4</v>
      </c>
      <c r="J189" t="str">
        <f>'Qtr Report - Quantitative (NEW)'!$A$7</f>
        <v>Quantitative Information</v>
      </c>
      <c r="K189" t="str" cm="1">
        <f t="array" aca="1" ref="K189" ca="1">INDIRECT(ADDRESS((H189),1,1,1,"Qtr Report - Quantitative (NEW)"))</f>
        <v>Specialty Performance Measures - CPSP</v>
      </c>
      <c r="L189" s="104" t="str" cm="1">
        <f t="array" aca="1" ref="L189" ca="1">INDIRECT(ADDRESS((H189),2,1,1,"Qtr Report - Quantitative (NEW)"))</f>
        <v>Number of clients supported to re-test eligibility for the NDIS (for period)</v>
      </c>
      <c r="M189" t="str">
        <f t="shared" ca="1" si="15"/>
        <v>Number of clients supported to re-test eligibility for the NDIS (for period)</v>
      </c>
      <c r="N189" t="str" cm="1">
        <f t="array" aca="1" ref="N189" ca="1">IF(L189=0,IF(M189="","",INDIRECT(ADDRESS((H189),3,1,1,"Qtr Report - Quantitative (NEW)"))),IF(RIGHT(M189)=":","","Total"))</f>
        <v>Total</v>
      </c>
      <c r="O189" t="str">
        <f t="shared" ca="1" si="16"/>
        <v>Tidy</v>
      </c>
      <c r="P189" t="str" cm="1">
        <f t="array" aca="1" ref="P189" ca="1">IF(H189=10,INDIRECT(ADDRESS((H189-1),(I189+8),1,1,"Qtr Report - Quantitative (NEW)")),P188)</f>
        <v>Q4 
(Apr-Jun)</v>
      </c>
      <c r="Q189" s="96" cm="1">
        <f t="array" aca="1" ref="Q189" ca="1">INDIRECT(ADDRESS(H189,(I189+8),1,1,"Qtr Report - Quantitative (NEW)"))</f>
        <v>0</v>
      </c>
      <c r="R189" t="str">
        <f t="shared" si="21"/>
        <v>Snapshot</v>
      </c>
      <c r="S189">
        <f>IF(R189="","",'Qtr Report - Targets'!K197)</f>
        <v>0</v>
      </c>
      <c r="T189">
        <f>IF(S189="","",'Qtr Report - Targets'!O197)</f>
        <v>0</v>
      </c>
      <c r="U189" s="106">
        <f t="shared" si="17"/>
        <v>0</v>
      </c>
      <c r="V189" s="106" t="str">
        <f t="shared" si="18"/>
        <v/>
      </c>
    </row>
    <row r="190" spans="1:22">
      <c r="A190" t="str">
        <f>'Qtr Report - Quantitative (NEW)'!$A$2</f>
        <v>Quarterly Performance Report</v>
      </c>
      <c r="B190">
        <f>Instructions!$H$11</f>
        <v>9</v>
      </c>
      <c r="C190" s="94">
        <f>Instructions!$D$11</f>
        <v>45747</v>
      </c>
      <c r="D190">
        <f>Instructions!$C$3</f>
        <v>1.1000000000000001</v>
      </c>
      <c r="E190" t="str">
        <f>'Qtr Report - Quantitative (NEW)'!$D$3</f>
        <v>Amazing Health Factory Pty Ltd</v>
      </c>
      <c r="F190" t="str">
        <f>'Qtr Report - Quantitative (NEW)'!$D$5</f>
        <v>Low Intensity Mental Health Services</v>
      </c>
      <c r="G190" t="str">
        <f>'Qtr Report - Quantitative (NEW)'!$D$4</f>
        <v>333-2B-3</v>
      </c>
      <c r="H190">
        <f t="shared" si="19"/>
        <v>45</v>
      </c>
      <c r="I190">
        <f t="shared" si="20"/>
        <v>4</v>
      </c>
      <c r="J190" t="str">
        <f>'Qtr Report - Quantitative (NEW)'!$A$7</f>
        <v>Quantitative Information</v>
      </c>
      <c r="K190" t="str" cm="1">
        <f t="array" aca="1" ref="K190" ca="1">INDIRECT(ADDRESS((H190),1,1,1,"Qtr Report - Quantitative (NEW)"))</f>
        <v>Specialty Performance Measures - CPSP</v>
      </c>
      <c r="L190" s="104" t="str" cm="1">
        <f t="array" aca="1" ref="L190" ca="1">INDIRECT(ADDRESS((H190),2,1,1,"Qtr Report - Quantitative (NEW)"))</f>
        <v>Number of clients found eligible for NDIS who were supported to transition to NDIS-funded psychosocial supports (for period)</v>
      </c>
      <c r="M190" t="str">
        <f t="shared" ca="1" si="15"/>
        <v>Number of clients found eligible for NDIS who were supported to transition to NDIS-funded psychosocial supports (for period)</v>
      </c>
      <c r="N190" t="str" cm="1">
        <f t="array" aca="1" ref="N190" ca="1">IF(L190=0,IF(M190="","",INDIRECT(ADDRESS((H190),3,1,1,"Qtr Report - Quantitative (NEW)"))),IF(RIGHT(M190)=":","","Total"))</f>
        <v>Total</v>
      </c>
      <c r="O190" t="str">
        <f t="shared" ca="1" si="16"/>
        <v>Tidy</v>
      </c>
      <c r="P190" t="str" cm="1">
        <f t="array" aca="1" ref="P190" ca="1">IF(H190=10,INDIRECT(ADDRESS((H190-1),(I190+8),1,1,"Qtr Report - Quantitative (NEW)")),P189)</f>
        <v>Q4 
(Apr-Jun)</v>
      </c>
      <c r="Q190" s="96" cm="1">
        <f t="array" aca="1" ref="Q190" ca="1">INDIRECT(ADDRESS(H190,(I190+8),1,1,"Qtr Report - Quantitative (NEW)"))</f>
        <v>0</v>
      </c>
      <c r="R190" t="str">
        <f t="shared" si="21"/>
        <v>Snapshot</v>
      </c>
      <c r="S190">
        <f>IF(R190="","",'Qtr Report - Targets'!K198)</f>
        <v>0</v>
      </c>
      <c r="T190">
        <f>IF(S190="","",'Qtr Report - Targets'!O198)</f>
        <v>0</v>
      </c>
      <c r="U190" s="106">
        <f t="shared" si="17"/>
        <v>0</v>
      </c>
      <c r="V190" s="106" t="str">
        <f t="shared" si="18"/>
        <v/>
      </c>
    </row>
    <row r="191" spans="1:22">
      <c r="A191" t="str">
        <f>'Qtr Report - Quantitative (NEW)'!$A$2</f>
        <v>Quarterly Performance Report</v>
      </c>
      <c r="B191">
        <f>Instructions!$H$11</f>
        <v>9</v>
      </c>
      <c r="C191" s="94">
        <f>Instructions!$D$11</f>
        <v>45747</v>
      </c>
      <c r="D191">
        <f>Instructions!$C$3</f>
        <v>1.1000000000000001</v>
      </c>
      <c r="E191" t="str">
        <f>'Qtr Report - Quantitative (NEW)'!$D$3</f>
        <v>Amazing Health Factory Pty Ltd</v>
      </c>
      <c r="F191" t="str">
        <f>'Qtr Report - Quantitative (NEW)'!$D$5</f>
        <v>Low Intensity Mental Health Services</v>
      </c>
      <c r="G191" t="str">
        <f>'Qtr Report - Quantitative (NEW)'!$D$4</f>
        <v>333-2B-3</v>
      </c>
      <c r="H191">
        <f t="shared" si="19"/>
        <v>46</v>
      </c>
      <c r="I191">
        <f t="shared" si="20"/>
        <v>4</v>
      </c>
      <c r="J191" t="str">
        <f>'Qtr Report - Quantitative (NEW)'!$A$7</f>
        <v>Quantitative Information</v>
      </c>
      <c r="K191" t="str" cm="1">
        <f t="array" aca="1" ref="K191" ca="1">INDIRECT(ADDRESS((H191),1,1,1,"Qtr Report - Quantitative (NEW)"))</f>
        <v>Specialty Performance Measures - CPSP</v>
      </c>
      <c r="L191" s="104" t="str" cm="1">
        <f t="array" aca="1" ref="L191" ca="1">INDIRECT(ADDRESS((H191),2,1,1,"Qtr Report - Quantitative (NEW)"))</f>
        <v>Number of unique clients (including family members or carers) supported by service navigation activities (for period)</v>
      </c>
      <c r="M191" t="str">
        <f t="shared" ca="1" si="15"/>
        <v>Number of unique clients (including family members or carers) supported by service navigation activities (for period)</v>
      </c>
      <c r="N191" t="str" cm="1">
        <f t="array" aca="1" ref="N191" ca="1">IF(L191=0,IF(M191="","",INDIRECT(ADDRESS((H191),3,1,1,"Qtr Report - Quantitative (NEW)"))),IF(RIGHT(M191)=":","","Total"))</f>
        <v>Total</v>
      </c>
      <c r="O191" t="str">
        <f t="shared" ca="1" si="16"/>
        <v>Tidy</v>
      </c>
      <c r="P191" t="str" cm="1">
        <f t="array" aca="1" ref="P191" ca="1">IF(H191=10,INDIRECT(ADDRESS((H191-1),(I191+8),1,1,"Qtr Report - Quantitative (NEW)")),P190)</f>
        <v>Q4 
(Apr-Jun)</v>
      </c>
      <c r="Q191" s="96" cm="1">
        <f t="array" aca="1" ref="Q191" ca="1">INDIRECT(ADDRESS(H191,(I191+8),1,1,"Qtr Report - Quantitative (NEW)"))</f>
        <v>0</v>
      </c>
      <c r="R191" t="str">
        <f t="shared" si="21"/>
        <v>Snapshot</v>
      </c>
      <c r="S191">
        <f>IF(R191="","",'Qtr Report - Targets'!K199)</f>
        <v>0</v>
      </c>
      <c r="T191">
        <f>IF(S191="","",'Qtr Report - Targets'!O199)</f>
        <v>0</v>
      </c>
      <c r="U191" s="106">
        <f t="shared" si="17"/>
        <v>0</v>
      </c>
      <c r="V191" s="106" t="str">
        <f t="shared" si="18"/>
        <v/>
      </c>
    </row>
    <row r="192" spans="1:22">
      <c r="A192" t="str">
        <f>'Qtr Report - Quantitative (NEW)'!$A$2</f>
        <v>Quarterly Performance Report</v>
      </c>
      <c r="B192">
        <f>Instructions!$H$11</f>
        <v>9</v>
      </c>
      <c r="C192" s="94">
        <f>Instructions!$D$11</f>
        <v>45747</v>
      </c>
      <c r="D192">
        <f>Instructions!$C$3</f>
        <v>1.1000000000000001</v>
      </c>
      <c r="E192" t="str">
        <f>'Qtr Report - Quantitative (NEW)'!$D$3</f>
        <v>Amazing Health Factory Pty Ltd</v>
      </c>
      <c r="F192" t="str">
        <f>'Qtr Report - Quantitative (NEW)'!$D$5</f>
        <v>Low Intensity Mental Health Services</v>
      </c>
      <c r="G192" t="str">
        <f>'Qtr Report - Quantitative (NEW)'!$D$4</f>
        <v>333-2B-3</v>
      </c>
      <c r="H192">
        <f t="shared" si="19"/>
        <v>47</v>
      </c>
      <c r="I192">
        <f t="shared" si="20"/>
        <v>4</v>
      </c>
      <c r="J192" t="str">
        <f>'Qtr Report - Quantitative (NEW)'!$A$7</f>
        <v>Quantitative Information</v>
      </c>
      <c r="K192" t="str" cm="1">
        <f t="array" aca="1" ref="K192" ca="1">INDIRECT(ADDRESS((H192),1,1,1,"Qtr Report - Quantitative (NEW)"))</f>
        <v>Specialty Performance Measures - CPSP</v>
      </c>
      <c r="L192" s="104" t="str" cm="1">
        <f t="array" aca="1" ref="L192" ca="1">INDIRECT(ADDRESS((H192),2,1,1,"Qtr Report - Quantitative (NEW)"))</f>
        <v>Number of CPSP clients who received an onward referral (for period)</v>
      </c>
      <c r="M192" t="str">
        <f t="shared" ca="1" si="15"/>
        <v>Number of CPSP clients who received an onward referral (for period)</v>
      </c>
      <c r="N192" t="str" cm="1">
        <f t="array" aca="1" ref="N192" ca="1">IF(L192=0,IF(M192="","",INDIRECT(ADDRESS((H192),3,1,1,"Qtr Report - Quantitative (NEW)"))),IF(RIGHT(M192)=":","","Total"))</f>
        <v>Total</v>
      </c>
      <c r="O192" t="str">
        <f t="shared" ca="1" si="16"/>
        <v>Tidy</v>
      </c>
      <c r="P192" t="str" cm="1">
        <f t="array" aca="1" ref="P192" ca="1">IF(H192=10,INDIRECT(ADDRESS((H192-1),(I192+8),1,1,"Qtr Report - Quantitative (NEW)")),P191)</f>
        <v>Q4 
(Apr-Jun)</v>
      </c>
      <c r="Q192" s="96" cm="1">
        <f t="array" aca="1" ref="Q192" ca="1">INDIRECT(ADDRESS(H192,(I192+8),1,1,"Qtr Report - Quantitative (NEW)"))</f>
        <v>0</v>
      </c>
      <c r="R192" t="str">
        <f t="shared" si="21"/>
        <v>Snapshot</v>
      </c>
      <c r="S192">
        <f>IF(R192="","",'Qtr Report - Targets'!K200)</f>
        <v>0</v>
      </c>
      <c r="T192">
        <f>IF(S192="","",'Qtr Report - Targets'!O200)</f>
        <v>0</v>
      </c>
      <c r="U192" s="106">
        <f t="shared" si="17"/>
        <v>0</v>
      </c>
      <c r="V192" s="106" t="str">
        <f t="shared" si="18"/>
        <v/>
      </c>
    </row>
    <row r="193" spans="1:22">
      <c r="A193" t="str">
        <f>'Qtr Report - Quantitative (NEW)'!$A$2</f>
        <v>Quarterly Performance Report</v>
      </c>
      <c r="B193">
        <f>Instructions!$H$11</f>
        <v>9</v>
      </c>
      <c r="C193" s="94">
        <f>Instructions!$D$11</f>
        <v>45747</v>
      </c>
      <c r="D193">
        <f>Instructions!$C$3</f>
        <v>1.1000000000000001</v>
      </c>
      <c r="E193" t="str">
        <f>'Qtr Report - Quantitative (NEW)'!$D$3</f>
        <v>Amazing Health Factory Pty Ltd</v>
      </c>
      <c r="F193" t="str">
        <f>'Qtr Report - Quantitative (NEW)'!$D$5</f>
        <v>Low Intensity Mental Health Services</v>
      </c>
      <c r="G193" t="str">
        <f>'Qtr Report - Quantitative (NEW)'!$D$4</f>
        <v>333-2B-3</v>
      </c>
      <c r="H193">
        <f t="shared" si="19"/>
        <v>48</v>
      </c>
      <c r="I193">
        <f t="shared" si="20"/>
        <v>4</v>
      </c>
      <c r="J193" t="str">
        <f>'Qtr Report - Quantitative (NEW)'!$A$7</f>
        <v>Quantitative Information</v>
      </c>
      <c r="K193" t="str" cm="1">
        <f t="array" aca="1" ref="K193" ca="1">INDIRECT(ADDRESS((H193),1,1,1,"Qtr Report - Quantitative (NEW)"))</f>
        <v>Specialty Performance Measures - CPSP</v>
      </c>
      <c r="L193" s="104" t="str" cm="1">
        <f t="array" aca="1" ref="L193" ca="1">INDIRECT(ADDRESS((H193),2,1,1,"Qtr Report - Quantitative (NEW)"))</f>
        <v>Number of CPSP clients who received service navigation, who also received support in relation to housing matters (for period)</v>
      </c>
      <c r="M193" t="str">
        <f t="shared" ca="1" si="15"/>
        <v>Number of CPSP clients who received service navigation, who also received support in relation to housing matters (for period)</v>
      </c>
      <c r="N193" t="str" cm="1">
        <f t="array" aca="1" ref="N193" ca="1">IF(L193=0,IF(M193="","",INDIRECT(ADDRESS((H193),3,1,1,"Qtr Report - Quantitative (NEW)"))),IF(RIGHT(M193)=":","","Total"))</f>
        <v>Total</v>
      </c>
      <c r="O193" t="str">
        <f t="shared" ca="1" si="16"/>
        <v>Tidy</v>
      </c>
      <c r="P193" t="str" cm="1">
        <f t="array" aca="1" ref="P193" ca="1">IF(H193=10,INDIRECT(ADDRESS((H193-1),(I193+8),1,1,"Qtr Report - Quantitative (NEW)")),P192)</f>
        <v>Q4 
(Apr-Jun)</v>
      </c>
      <c r="Q193" s="96" cm="1">
        <f t="array" aca="1" ref="Q193" ca="1">INDIRECT(ADDRESS(H193,(I193+8),1,1,"Qtr Report - Quantitative (NEW)"))</f>
        <v>0</v>
      </c>
      <c r="R193" t="str">
        <f t="shared" si="21"/>
        <v>Snapshot</v>
      </c>
      <c r="S193">
        <f>IF(R193="","",'Qtr Report - Targets'!K201)</f>
        <v>0</v>
      </c>
      <c r="T193">
        <f>IF(S193="","",'Qtr Report - Targets'!O201)</f>
        <v>0</v>
      </c>
      <c r="U193" s="106">
        <f t="shared" si="17"/>
        <v>0</v>
      </c>
      <c r="V193" s="106" t="str">
        <f t="shared" si="18"/>
        <v/>
      </c>
    </row>
    <row r="194" spans="1:22">
      <c r="A194" t="str">
        <f>'Qtr Report - Quantitative (NEW)'!$A$2</f>
        <v>Quarterly Performance Report</v>
      </c>
      <c r="B194">
        <f>Instructions!$H$11</f>
        <v>9</v>
      </c>
      <c r="C194" s="94">
        <f>Instructions!$D$11</f>
        <v>45747</v>
      </c>
      <c r="D194">
        <f>Instructions!$C$3</f>
        <v>1.1000000000000001</v>
      </c>
      <c r="E194" t="str">
        <f>'Qtr Report - Quantitative (NEW)'!$D$3</f>
        <v>Amazing Health Factory Pty Ltd</v>
      </c>
      <c r="F194" t="str">
        <f>'Qtr Report - Quantitative (NEW)'!$D$5</f>
        <v>Low Intensity Mental Health Services</v>
      </c>
      <c r="G194" t="str">
        <f>'Qtr Report - Quantitative (NEW)'!$D$4</f>
        <v>333-2B-3</v>
      </c>
      <c r="H194">
        <f t="shared" si="19"/>
        <v>49</v>
      </c>
      <c r="I194">
        <f t="shared" si="20"/>
        <v>4</v>
      </c>
      <c r="J194" t="str">
        <f>'Qtr Report - Quantitative (NEW)'!$A$7</f>
        <v>Quantitative Information</v>
      </c>
      <c r="K194" t="str" cm="1">
        <f t="array" aca="1" ref="K194" ca="1">INDIRECT(ADDRESS((H194),1,1,1,"Qtr Report - Quantitative (NEW)"))</f>
        <v>Specialty Performance Measures - CPSP</v>
      </c>
      <c r="L194" s="104" t="str" cm="1">
        <f t="array" aca="1" ref="L194" ca="1">INDIRECT(ADDRESS((H194),2,1,1,"Qtr Report - Quantitative (NEW)"))</f>
        <v>Number of clients who undertook a capacity and strengths-based assessment to determine support and recovery needs (for period)</v>
      </c>
      <c r="M194" t="str">
        <f t="shared" ca="1" si="15"/>
        <v>Number of clients who undertook a capacity and strengths-based assessment to determine support and recovery needs (for period)</v>
      </c>
      <c r="N194" t="str" cm="1">
        <f t="array" aca="1" ref="N194" ca="1">IF(L194=0,IF(M194="","",INDIRECT(ADDRESS((H194),3,1,1,"Qtr Report - Quantitative (NEW)"))),IF(RIGHT(M194)=":","","Total"))</f>
        <v>Total</v>
      </c>
      <c r="O194" t="str">
        <f t="shared" ca="1" si="16"/>
        <v>Tidy</v>
      </c>
      <c r="P194" t="str" cm="1">
        <f t="array" aca="1" ref="P194" ca="1">IF(H194=10,INDIRECT(ADDRESS((H194-1),(I194+8),1,1,"Qtr Report - Quantitative (NEW)")),P193)</f>
        <v>Q4 
(Apr-Jun)</v>
      </c>
      <c r="Q194" s="96" cm="1">
        <f t="array" aca="1" ref="Q194" ca="1">INDIRECT(ADDRESS(H194,(I194+8),1,1,"Qtr Report - Quantitative (NEW)"))</f>
        <v>0</v>
      </c>
      <c r="R194" t="str">
        <f t="shared" si="21"/>
        <v>Snapshot</v>
      </c>
      <c r="S194">
        <f>IF(R194="","",'Qtr Report - Targets'!K202)</f>
        <v>0</v>
      </c>
      <c r="T194">
        <f>IF(S194="","",'Qtr Report - Targets'!O202)</f>
        <v>0</v>
      </c>
      <c r="U194" s="106">
        <f t="shared" si="17"/>
        <v>0</v>
      </c>
      <c r="V194" s="106" t="str">
        <f t="shared" si="18"/>
        <v/>
      </c>
    </row>
    <row r="195" spans="1:22">
      <c r="A195" t="str">
        <f>'Qtr Report - Quantitative (NEW)'!$A$2</f>
        <v>Quarterly Performance Report</v>
      </c>
      <c r="B195">
        <f>Instructions!$H$11</f>
        <v>9</v>
      </c>
      <c r="C195" s="94">
        <f>Instructions!$D$11</f>
        <v>45747</v>
      </c>
      <c r="D195">
        <f>Instructions!$C$3</f>
        <v>1.1000000000000001</v>
      </c>
      <c r="E195" t="str">
        <f>'Qtr Report - Quantitative (NEW)'!$D$3</f>
        <v>Amazing Health Factory Pty Ltd</v>
      </c>
      <c r="F195" t="str">
        <f>'Qtr Report - Quantitative (NEW)'!$D$5</f>
        <v>Low Intensity Mental Health Services</v>
      </c>
      <c r="G195" t="str">
        <f>'Qtr Report - Quantitative (NEW)'!$D$4</f>
        <v>333-2B-3</v>
      </c>
      <c r="H195">
        <f t="shared" si="19"/>
        <v>50</v>
      </c>
      <c r="I195">
        <f t="shared" si="20"/>
        <v>4</v>
      </c>
      <c r="J195" t="str">
        <f>'Qtr Report - Quantitative (NEW)'!$A$7</f>
        <v>Quantitative Information</v>
      </c>
      <c r="K195" cm="1">
        <f t="array" aca="1" ref="K195" ca="1">INDIRECT(ADDRESS((H195),1,1,1,"Qtr Report - Quantitative (NEW)"))</f>
        <v>0</v>
      </c>
      <c r="L195" s="104" cm="1">
        <f t="array" aca="1" ref="L195" ca="1">INDIRECT(ADDRESS((H195),2,1,1,"Qtr Report - Quantitative (NEW)"))</f>
        <v>0</v>
      </c>
      <c r="M195" t="str">
        <f t="shared" ref="M195:M205" ca="1" si="22">IF(K195=0,"",IF(L195=0,M194,L195))</f>
        <v/>
      </c>
      <c r="N195" t="str" cm="1">
        <f t="array" aca="1" ref="N195" ca="1">IF(L195=0,IF(M195="","",INDIRECT(ADDRESS((H195),3,1,1,"Qtr Report - Quantitative (NEW)"))),IF(RIGHT(M195)=":","","Total"))</f>
        <v/>
      </c>
      <c r="O195" t="str">
        <f t="shared" ref="O195:O205" ca="1" si="23">IF(OR(M195="",N195=""),"Messy","Tidy")</f>
        <v>Messy</v>
      </c>
      <c r="P195" t="str" cm="1">
        <f t="array" aca="1" ref="P195" ca="1">IF(H195=10,INDIRECT(ADDRESS((H195-1),(I195+8),1,1,"Qtr Report - Quantitative (NEW)")),P194)</f>
        <v>Q4 
(Apr-Jun)</v>
      </c>
      <c r="Q195" s="96" cm="1">
        <f t="array" aca="1" ref="Q195" ca="1">INDIRECT(ADDRESS(H195,(I195+8),1,1,"Qtr Report - Quantitative (NEW)"))</f>
        <v>0</v>
      </c>
      <c r="R195" t="str">
        <f t="shared" si="21"/>
        <v/>
      </c>
      <c r="S195" t="str">
        <f>IF(R195="","",'Qtr Report - Targets'!K203)</f>
        <v/>
      </c>
      <c r="T195" t="str">
        <f>IF(S195="","",'Qtr Report - Targets'!O203)</f>
        <v/>
      </c>
      <c r="U195" s="106" t="str">
        <f t="shared" ref="U195:U205" si="24">IF(R195="","",IF(R195="Cumulative",T195/4,T195))</f>
        <v/>
      </c>
      <c r="V195" s="106" t="str">
        <f t="shared" ref="V195:V205" si="25">IF(R195="","",IF(R195="Cumulative",T195/(5-I195),""))</f>
        <v/>
      </c>
    </row>
    <row r="196" spans="1:22">
      <c r="A196" t="str">
        <f>'Qtr Report - Quantitative (NEW)'!$A$2</f>
        <v>Quarterly Performance Report</v>
      </c>
      <c r="B196">
        <f>Instructions!$H$11</f>
        <v>9</v>
      </c>
      <c r="C196" s="94">
        <f>Instructions!$D$11</f>
        <v>45747</v>
      </c>
      <c r="D196">
        <f>Instructions!$C$3</f>
        <v>1.1000000000000001</v>
      </c>
      <c r="E196" t="str">
        <f>'Qtr Report - Quantitative (NEW)'!$D$3</f>
        <v>Amazing Health Factory Pty Ltd</v>
      </c>
      <c r="F196" t="str">
        <f>'Qtr Report - Quantitative (NEW)'!$D$5</f>
        <v>Low Intensity Mental Health Services</v>
      </c>
      <c r="G196" t="str">
        <f>'Qtr Report - Quantitative (NEW)'!$D$4</f>
        <v>333-2B-3</v>
      </c>
      <c r="H196">
        <f t="shared" si="19"/>
        <v>51</v>
      </c>
      <c r="I196">
        <f t="shared" si="20"/>
        <v>4</v>
      </c>
      <c r="J196" t="str">
        <f>'Qtr Report - Quantitative (NEW)'!$A$7</f>
        <v>Quantitative Information</v>
      </c>
      <c r="K196" t="str" cm="1">
        <f t="array" aca="1" ref="K196" ca="1">INDIRECT(ADDRESS((H196),1,1,1,"Qtr Report - Quantitative (NEW)"))</f>
        <v>Specialty Performance Measures - Priority Populations</v>
      </c>
      <c r="L196" s="104" t="str" cm="1">
        <f t="array" aca="1" ref="L196" ca="1">INDIRECT(ADDRESS((H196),2,1,1,"Qtr Report - Quantitative (NEW)"))</f>
        <v>Number of clinically concluded episodes of care at the end of period</v>
      </c>
      <c r="M196" t="str">
        <f t="shared" ca="1" si="22"/>
        <v>Number of clinically concluded episodes of care at the end of period</v>
      </c>
      <c r="N196" t="str" cm="1">
        <f t="array" aca="1" ref="N196" ca="1">IF(L196=0,IF(M196="","",INDIRECT(ADDRESS((H196),3,1,1,"Qtr Report - Quantitative (NEW)"))),IF(RIGHT(M196)=":","","Total"))</f>
        <v>Total</v>
      </c>
      <c r="O196" t="str">
        <f t="shared" ca="1" si="23"/>
        <v>Tidy</v>
      </c>
      <c r="P196" t="str" cm="1">
        <f t="array" aca="1" ref="P196" ca="1">IF(H196=10,INDIRECT(ADDRESS((H196-1),(I196+8),1,1,"Qtr Report - Quantitative (NEW)")),P195)</f>
        <v>Q4 
(Apr-Jun)</v>
      </c>
      <c r="Q196" s="96" cm="1">
        <f t="array" aca="1" ref="Q196" ca="1">INDIRECT(ADDRESS(H196,(I196+8),1,1,"Qtr Report - Quantitative (NEW)"))</f>
        <v>0</v>
      </c>
      <c r="R196" t="str">
        <f t="shared" si="21"/>
        <v/>
      </c>
      <c r="S196" t="str">
        <f>IF(R196="","",'Qtr Report - Targets'!K204)</f>
        <v/>
      </c>
      <c r="T196" t="str">
        <f>IF(S196="","",'Qtr Report - Targets'!O204)</f>
        <v/>
      </c>
      <c r="U196" s="106" t="str">
        <f t="shared" si="24"/>
        <v/>
      </c>
      <c r="V196" s="106" t="str">
        <f t="shared" si="25"/>
        <v/>
      </c>
    </row>
    <row r="197" spans="1:22">
      <c r="A197" t="str">
        <f>'Qtr Report - Quantitative (NEW)'!$A$2</f>
        <v>Quarterly Performance Report</v>
      </c>
      <c r="B197">
        <f>Instructions!$H$11</f>
        <v>9</v>
      </c>
      <c r="C197" s="94">
        <f>Instructions!$D$11</f>
        <v>45747</v>
      </c>
      <c r="D197">
        <f>Instructions!$C$3</f>
        <v>1.1000000000000001</v>
      </c>
      <c r="E197" t="str">
        <f>'Qtr Report - Quantitative (NEW)'!$D$3</f>
        <v>Amazing Health Factory Pty Ltd</v>
      </c>
      <c r="F197" t="str">
        <f>'Qtr Report - Quantitative (NEW)'!$D$5</f>
        <v>Low Intensity Mental Health Services</v>
      </c>
      <c r="G197" t="str">
        <f>'Qtr Report - Quantitative (NEW)'!$D$4</f>
        <v>333-2B-3</v>
      </c>
      <c r="H197">
        <f t="shared" si="19"/>
        <v>52</v>
      </c>
      <c r="I197">
        <f t="shared" si="20"/>
        <v>4</v>
      </c>
      <c r="J197" t="str">
        <f>'Qtr Report - Quantitative (NEW)'!$A$7</f>
        <v>Quantitative Information</v>
      </c>
      <c r="K197" cm="1">
        <f t="array" aca="1" ref="K197" ca="1">INDIRECT(ADDRESS((H197),1,1,1,"Qtr Report - Quantitative (NEW)"))</f>
        <v>0</v>
      </c>
      <c r="L197" s="104" cm="1">
        <f t="array" aca="1" ref="L197" ca="1">INDIRECT(ADDRESS((H197),2,1,1,"Qtr Report - Quantitative (NEW)"))</f>
        <v>0</v>
      </c>
      <c r="M197" t="str">
        <f t="shared" ca="1" si="22"/>
        <v/>
      </c>
      <c r="N197" t="str" cm="1">
        <f t="array" aca="1" ref="N197" ca="1">IF(L197=0,IF(M197="","",INDIRECT(ADDRESS((H197),3,1,1,"Qtr Report - Quantitative (NEW)"))),IF(RIGHT(M197)=":","","Total"))</f>
        <v/>
      </c>
      <c r="O197" t="str">
        <f t="shared" ca="1" si="23"/>
        <v>Messy</v>
      </c>
      <c r="P197" t="str" cm="1">
        <f t="array" aca="1" ref="P197" ca="1">IF(H197=10,INDIRECT(ADDRESS((H197-1),(I197+8),1,1,"Qtr Report - Quantitative (NEW)")),P196)</f>
        <v>Q4 
(Apr-Jun)</v>
      </c>
      <c r="Q197" s="96" cm="1">
        <f t="array" aca="1" ref="Q197" ca="1">INDIRECT(ADDRESS(H197,(I197+8),1,1,"Qtr Report - Quantitative (NEW)"))</f>
        <v>0</v>
      </c>
      <c r="R197" t="str">
        <f t="shared" si="21"/>
        <v/>
      </c>
      <c r="S197" t="str">
        <f>IF(R197="","",'Qtr Report - Targets'!K205)</f>
        <v/>
      </c>
      <c r="T197" t="str">
        <f>IF(S197="","",'Qtr Report - Targets'!O205)</f>
        <v/>
      </c>
      <c r="U197" s="106" t="str">
        <f t="shared" si="24"/>
        <v/>
      </c>
      <c r="V197" s="106" t="str">
        <f t="shared" si="25"/>
        <v/>
      </c>
    </row>
    <row r="198" spans="1:22">
      <c r="A198" t="str">
        <f>'Qtr Report - Quantitative (NEW)'!$A$2</f>
        <v>Quarterly Performance Report</v>
      </c>
      <c r="B198">
        <f>Instructions!$H$11</f>
        <v>9</v>
      </c>
      <c r="C198" s="94">
        <f>Instructions!$D$11</f>
        <v>45747</v>
      </c>
      <c r="D198">
        <f>Instructions!$C$3</f>
        <v>1.1000000000000001</v>
      </c>
      <c r="E198" t="str">
        <f>'Qtr Report - Quantitative (NEW)'!$D$3</f>
        <v>Amazing Health Factory Pty Ltd</v>
      </c>
      <c r="F198" t="str">
        <f>'Qtr Report - Quantitative (NEW)'!$D$5</f>
        <v>Low Intensity Mental Health Services</v>
      </c>
      <c r="G198" t="str">
        <f>'Qtr Report - Quantitative (NEW)'!$D$4</f>
        <v>333-2B-3</v>
      </c>
      <c r="H198">
        <f t="shared" si="19"/>
        <v>53</v>
      </c>
      <c r="I198">
        <f t="shared" si="20"/>
        <v>4</v>
      </c>
      <c r="J198" t="str">
        <f>'Qtr Report - Quantitative (NEW)'!$A$7</f>
        <v>Quantitative Information</v>
      </c>
      <c r="K198" t="str" cm="1">
        <f t="array" aca="1" ref="K198" ca="1">INDIRECT(ADDRESS((H198),1,1,1,"Qtr Report - Quantitative (NEW)"))</f>
        <v>Specialty Performance Measures - Multicultural Access</v>
      </c>
      <c r="L198" s="104" t="str" cm="1">
        <f t="array" aca="1" ref="L198" ca="1">INDIRECT(ADDRESS((H198),2,1,1,"Qtr Report - Quantitative (NEW)"))</f>
        <v>Outcome measures</v>
      </c>
      <c r="M198" t="str">
        <f t="shared" ca="1" si="22"/>
        <v>Outcome measures</v>
      </c>
      <c r="N198" t="str" cm="1">
        <f t="array" aca="1" ref="N198" ca="1">IF(L198=0,IF(M198="","",INDIRECT(ADDRESS((H198),3,1,1,"Qtr Report - Quantitative (NEW)"))),IF(RIGHT(M198)=":","","Total"))</f>
        <v>Total</v>
      </c>
      <c r="O198" t="str">
        <f t="shared" ca="1" si="23"/>
        <v>Tidy</v>
      </c>
      <c r="P198" t="str" cm="1">
        <f t="array" aca="1" ref="P198" ca="1">IF(H198=10,INDIRECT(ADDRESS((H198-1),(I198+8),1,1,"Qtr Report - Quantitative (NEW)")),P197)</f>
        <v>Q4 
(Apr-Jun)</v>
      </c>
      <c r="Q198" s="96" cm="1">
        <f t="array" aca="1" ref="Q198" ca="1">INDIRECT(ADDRESS(H198,(I198+8),1,1,"Qtr Report - Quantitative (NEW)"))</f>
        <v>0</v>
      </c>
      <c r="R198" t="str">
        <f t="shared" si="21"/>
        <v/>
      </c>
      <c r="S198" t="str">
        <f>IF(R198="","",'Qtr Report - Targets'!K206)</f>
        <v/>
      </c>
      <c r="T198" t="str">
        <f>IF(S198="","",'Qtr Report - Targets'!O206)</f>
        <v/>
      </c>
      <c r="U198" s="106" t="str">
        <f t="shared" si="24"/>
        <v/>
      </c>
      <c r="V198" s="106" t="str">
        <f t="shared" si="25"/>
        <v/>
      </c>
    </row>
    <row r="199" spans="1:22">
      <c r="A199" t="str">
        <f>'Qtr Report - Quantitative (NEW)'!$A$2</f>
        <v>Quarterly Performance Report</v>
      </c>
      <c r="B199">
        <f>Instructions!$H$11</f>
        <v>9</v>
      </c>
      <c r="C199" s="94">
        <f>Instructions!$D$11</f>
        <v>45747</v>
      </c>
      <c r="D199">
        <f>Instructions!$C$3</f>
        <v>1.1000000000000001</v>
      </c>
      <c r="E199" t="str">
        <f>'Qtr Report - Quantitative (NEW)'!$D$3</f>
        <v>Amazing Health Factory Pty Ltd</v>
      </c>
      <c r="F199" t="str">
        <f>'Qtr Report - Quantitative (NEW)'!$D$5</f>
        <v>Low Intensity Mental Health Services</v>
      </c>
      <c r="G199" t="str">
        <f>'Qtr Report - Quantitative (NEW)'!$D$4</f>
        <v>333-2B-3</v>
      </c>
      <c r="H199">
        <f t="shared" si="19"/>
        <v>54</v>
      </c>
      <c r="I199">
        <f t="shared" si="20"/>
        <v>4</v>
      </c>
      <c r="J199" t="str">
        <f>'Qtr Report - Quantitative (NEW)'!$A$7</f>
        <v>Quantitative Information</v>
      </c>
      <c r="K199" t="str" cm="1">
        <f t="array" aca="1" ref="K199" ca="1">INDIRECT(ADDRESS((H199),1,1,1,"Qtr Report - Quantitative (NEW)"))</f>
        <v>Specialty Performance Measures - Multicultural Access</v>
      </c>
      <c r="L199" s="104" t="str" cm="1">
        <f t="array" aca="1" ref="L199" ca="1">INDIRECT(ADDRESS((H199),2,1,1,"Qtr Report - Quantitative (NEW)"))</f>
        <v>Number of professional development opportunities delivered to primary care health providers</v>
      </c>
      <c r="M199" t="str">
        <f t="shared" ca="1" si="22"/>
        <v>Number of professional development opportunities delivered to primary care health providers</v>
      </c>
      <c r="N199" t="str" cm="1">
        <f t="array" aca="1" ref="N199" ca="1">IF(L199=0,IF(M199="","",INDIRECT(ADDRESS((H199),3,1,1,"Qtr Report - Quantitative (NEW)"))),IF(RIGHT(M199)=":","","Total"))</f>
        <v>Total</v>
      </c>
      <c r="O199" t="str">
        <f t="shared" ca="1" si="23"/>
        <v>Tidy</v>
      </c>
      <c r="P199" t="str" cm="1">
        <f t="array" aca="1" ref="P199" ca="1">IF(H199=10,INDIRECT(ADDRESS((H199-1),(I199+8),1,1,"Qtr Report - Quantitative (NEW)")),P198)</f>
        <v>Q4 
(Apr-Jun)</v>
      </c>
      <c r="Q199" s="96" cm="1">
        <f t="array" aca="1" ref="Q199" ca="1">INDIRECT(ADDRESS(H199,(I199+8),1,1,"Qtr Report - Quantitative (NEW)"))</f>
        <v>0</v>
      </c>
      <c r="R199" t="str">
        <f t="shared" si="21"/>
        <v/>
      </c>
      <c r="S199" t="str">
        <f>IF(R199="","",'Qtr Report - Targets'!K207)</f>
        <v/>
      </c>
      <c r="T199" t="str">
        <f>IF(S199="","",'Qtr Report - Targets'!O207)</f>
        <v/>
      </c>
      <c r="U199" s="106" t="str">
        <f t="shared" si="24"/>
        <v/>
      </c>
      <c r="V199" s="106" t="str">
        <f t="shared" si="25"/>
        <v/>
      </c>
    </row>
    <row r="200" spans="1:22">
      <c r="A200" t="str">
        <f>'Qtr Report - Quantitative (NEW)'!$A$2</f>
        <v>Quarterly Performance Report</v>
      </c>
      <c r="B200">
        <f>Instructions!$H$11</f>
        <v>9</v>
      </c>
      <c r="C200" s="94">
        <f>Instructions!$D$11</f>
        <v>45747</v>
      </c>
      <c r="D200">
        <f>Instructions!$C$3</f>
        <v>1.1000000000000001</v>
      </c>
      <c r="E200" t="str">
        <f>'Qtr Report - Quantitative (NEW)'!$D$3</f>
        <v>Amazing Health Factory Pty Ltd</v>
      </c>
      <c r="F200" t="str">
        <f>'Qtr Report - Quantitative (NEW)'!$D$5</f>
        <v>Low Intensity Mental Health Services</v>
      </c>
      <c r="G200" t="str">
        <f>'Qtr Report - Quantitative (NEW)'!$D$4</f>
        <v>333-2B-3</v>
      </c>
      <c r="H200">
        <f t="shared" si="19"/>
        <v>55</v>
      </c>
      <c r="I200">
        <f t="shared" si="20"/>
        <v>4</v>
      </c>
      <c r="J200" t="str">
        <f>'Qtr Report - Quantitative (NEW)'!$A$7</f>
        <v>Quantitative Information</v>
      </c>
      <c r="K200" t="str" cm="1">
        <f t="array" aca="1" ref="K200" ca="1">INDIRECT(ADDRESS((H200),1,1,1,"Qtr Report - Quantitative (NEW)"))</f>
        <v>Specialty Performance Measures - Multicultural Access</v>
      </c>
      <c r="L200" s="104" t="str" cm="1">
        <f t="array" aca="1" ref="L200" ca="1">INDIRECT(ADDRESS((H200),2,1,1,"Qtr Report - Quantitative (NEW)"))</f>
        <v>Number of health literacy sessions held with multicultural community</v>
      </c>
      <c r="M200" t="str">
        <f t="shared" ca="1" si="22"/>
        <v>Number of health literacy sessions held with multicultural community</v>
      </c>
      <c r="N200" t="str" cm="1">
        <f t="array" aca="1" ref="N200" ca="1">IF(L200=0,IF(M200="","",INDIRECT(ADDRESS((H200),3,1,1,"Qtr Report - Quantitative (NEW)"))),IF(RIGHT(M200)=":","","Total"))</f>
        <v>Total</v>
      </c>
      <c r="O200" t="str">
        <f t="shared" ca="1" si="23"/>
        <v>Tidy</v>
      </c>
      <c r="P200" t="str" cm="1">
        <f t="array" aca="1" ref="P200" ca="1">IF(H200=10,INDIRECT(ADDRESS((H200-1),(I200+8),1,1,"Qtr Report - Quantitative (NEW)")),P199)</f>
        <v>Q4 
(Apr-Jun)</v>
      </c>
      <c r="Q200" s="96" cm="1">
        <f t="array" aca="1" ref="Q200" ca="1">INDIRECT(ADDRESS(H200,(I200+8),1,1,"Qtr Report - Quantitative (NEW)"))</f>
        <v>0</v>
      </c>
      <c r="R200" t="str">
        <f t="shared" si="21"/>
        <v/>
      </c>
      <c r="S200" t="str">
        <f>IF(R200="","",'Qtr Report - Targets'!K208)</f>
        <v/>
      </c>
      <c r="T200" t="str">
        <f>IF(S200="","",'Qtr Report - Targets'!O208)</f>
        <v/>
      </c>
      <c r="U200" s="106" t="str">
        <f t="shared" si="24"/>
        <v/>
      </c>
      <c r="V200" s="106" t="str">
        <f t="shared" si="25"/>
        <v/>
      </c>
    </row>
    <row r="201" spans="1:22">
      <c r="A201" t="str">
        <f>'Qtr Report - Quantitative (NEW)'!$A$2</f>
        <v>Quarterly Performance Report</v>
      </c>
      <c r="B201">
        <f>Instructions!$H$11</f>
        <v>9</v>
      </c>
      <c r="C201" s="94">
        <f>Instructions!$D$11</f>
        <v>45747</v>
      </c>
      <c r="D201">
        <f>Instructions!$C$3</f>
        <v>1.1000000000000001</v>
      </c>
      <c r="E201" t="str">
        <f>'Qtr Report - Quantitative (NEW)'!$D$3</f>
        <v>Amazing Health Factory Pty Ltd</v>
      </c>
      <c r="F201" t="str">
        <f>'Qtr Report - Quantitative (NEW)'!$D$5</f>
        <v>Low Intensity Mental Health Services</v>
      </c>
      <c r="G201" t="str">
        <f>'Qtr Report - Quantitative (NEW)'!$D$4</f>
        <v>333-2B-3</v>
      </c>
      <c r="H201">
        <f t="shared" si="19"/>
        <v>56</v>
      </c>
      <c r="I201">
        <f t="shared" si="20"/>
        <v>4</v>
      </c>
      <c r="J201" t="str">
        <f>'Qtr Report - Quantitative (NEW)'!$A$7</f>
        <v>Quantitative Information</v>
      </c>
      <c r="K201" cm="1">
        <f t="array" aca="1" ref="K201" ca="1">INDIRECT(ADDRESS((H201),1,1,1,"Qtr Report - Quantitative (NEW)"))</f>
        <v>0</v>
      </c>
      <c r="L201" s="104" cm="1">
        <f t="array" aca="1" ref="L201" ca="1">INDIRECT(ADDRESS((H201),2,1,1,"Qtr Report - Quantitative (NEW)"))</f>
        <v>0</v>
      </c>
      <c r="M201" t="str">
        <f t="shared" ca="1" si="22"/>
        <v/>
      </c>
      <c r="N201" t="str" cm="1">
        <f t="array" aca="1" ref="N201" ca="1">IF(L201=0,IF(M201="","",INDIRECT(ADDRESS((H201),3,1,1,"Qtr Report - Quantitative (NEW)"))),IF(RIGHT(M201)=":","","Total"))</f>
        <v/>
      </c>
      <c r="O201" t="str">
        <f t="shared" ca="1" si="23"/>
        <v>Messy</v>
      </c>
      <c r="P201" t="str" cm="1">
        <f t="array" aca="1" ref="P201" ca="1">IF(H201=10,INDIRECT(ADDRESS((H201-1),(I201+8),1,1,"Qtr Report - Quantitative (NEW)")),P200)</f>
        <v>Q4 
(Apr-Jun)</v>
      </c>
      <c r="Q201" s="96" cm="1">
        <f t="array" aca="1" ref="Q201" ca="1">INDIRECT(ADDRESS(H201,(I201+8),1,1,"Qtr Report - Quantitative (NEW)"))</f>
        <v>0</v>
      </c>
      <c r="R201" t="str">
        <f t="shared" si="21"/>
        <v/>
      </c>
      <c r="S201" t="str">
        <f>IF(R201="","",'Qtr Report - Targets'!K209)</f>
        <v/>
      </c>
      <c r="T201" t="str">
        <f>IF(S201="","",'Qtr Report - Targets'!O209)</f>
        <v/>
      </c>
      <c r="U201" s="106" t="str">
        <f t="shared" si="24"/>
        <v/>
      </c>
      <c r="V201" s="106" t="str">
        <f t="shared" si="25"/>
        <v/>
      </c>
    </row>
    <row r="202" spans="1:22">
      <c r="A202" t="str">
        <f>'Qtr Report - Quantitative (NEW)'!$A$2</f>
        <v>Quarterly Performance Report</v>
      </c>
      <c r="B202">
        <f>Instructions!$H$11</f>
        <v>9</v>
      </c>
      <c r="C202" s="94">
        <f>Instructions!$D$11</f>
        <v>45747</v>
      </c>
      <c r="D202">
        <f>Instructions!$C$3</f>
        <v>1.1000000000000001</v>
      </c>
      <c r="E202" t="str">
        <f>'Qtr Report - Quantitative (NEW)'!$D$3</f>
        <v>Amazing Health Factory Pty Ltd</v>
      </c>
      <c r="F202" t="str">
        <f>'Qtr Report - Quantitative (NEW)'!$D$5</f>
        <v>Low Intensity Mental Health Services</v>
      </c>
      <c r="G202" t="str">
        <f>'Qtr Report - Quantitative (NEW)'!$D$4</f>
        <v>333-2B-3</v>
      </c>
      <c r="H202">
        <f t="shared" si="19"/>
        <v>57</v>
      </c>
      <c r="I202">
        <f t="shared" si="20"/>
        <v>4</v>
      </c>
      <c r="J202" t="str">
        <f>'Qtr Report - Quantitative (NEW)'!$A$7</f>
        <v>Quantitative Information</v>
      </c>
      <c r="K202" t="str" cm="1">
        <f t="array" aca="1" ref="K202" ca="1">INDIRECT(ADDRESS((H202),1,1,1,"Qtr Report - Quantitative (NEW)"))</f>
        <v>Specialty Performance Measures - Sexual Health Program</v>
      </c>
      <c r="L202" s="104" t="str" cm="1">
        <f t="array" aca="1" ref="L202" ca="1">INDIRECT(ADDRESS((H202),2,1,1,"Qtr Report - Quantitative (NEW)"))</f>
        <v>Occasion of service for secondary school students</v>
      </c>
      <c r="M202" t="str">
        <f t="shared" ca="1" si="22"/>
        <v>Occasion of service for secondary school students</v>
      </c>
      <c r="N202" t="str" cm="1">
        <f t="array" aca="1" ref="N202" ca="1">IF(L202=0,IF(M202="","",INDIRECT(ADDRESS((H202),3,1,1,"Qtr Report - Quantitative (NEW)"))),IF(RIGHT(M202)=":","","Total"))</f>
        <v>Total</v>
      </c>
      <c r="O202" t="str">
        <f t="shared" ca="1" si="23"/>
        <v>Tidy</v>
      </c>
      <c r="P202" t="str" cm="1">
        <f t="array" aca="1" ref="P202" ca="1">IF(H202=10,INDIRECT(ADDRESS((H202-1),(I202+8),1,1,"Qtr Report - Quantitative (NEW)")),P201)</f>
        <v>Q4 
(Apr-Jun)</v>
      </c>
      <c r="Q202" s="96" cm="1">
        <f t="array" aca="1" ref="Q202" ca="1">INDIRECT(ADDRESS(H202,(I202+8),1,1,"Qtr Report - Quantitative (NEW)"))</f>
        <v>0</v>
      </c>
      <c r="R202" t="str">
        <f t="shared" si="21"/>
        <v/>
      </c>
      <c r="S202" t="str">
        <f>IF(R202="","",'Qtr Report - Targets'!K210)</f>
        <v/>
      </c>
      <c r="T202" t="str">
        <f>IF(S202="","",'Qtr Report - Targets'!O210)</f>
        <v/>
      </c>
      <c r="U202" s="106" t="str">
        <f t="shared" si="24"/>
        <v/>
      </c>
      <c r="V202" s="106" t="str">
        <f t="shared" si="25"/>
        <v/>
      </c>
    </row>
    <row r="203" spans="1:22">
      <c r="A203" t="str">
        <f>'Qtr Report - Quantitative (NEW)'!$A$2</f>
        <v>Quarterly Performance Report</v>
      </c>
      <c r="B203">
        <f>Instructions!$H$11</f>
        <v>9</v>
      </c>
      <c r="C203" s="94">
        <f>Instructions!$D$11</f>
        <v>45747</v>
      </c>
      <c r="D203">
        <f>Instructions!$C$3</f>
        <v>1.1000000000000001</v>
      </c>
      <c r="E203" t="str">
        <f>'Qtr Report - Quantitative (NEW)'!$D$3</f>
        <v>Amazing Health Factory Pty Ltd</v>
      </c>
      <c r="F203" t="str">
        <f>'Qtr Report - Quantitative (NEW)'!$D$5</f>
        <v>Low Intensity Mental Health Services</v>
      </c>
      <c r="G203" t="str">
        <f>'Qtr Report - Quantitative (NEW)'!$D$4</f>
        <v>333-2B-3</v>
      </c>
      <c r="H203">
        <f t="shared" si="19"/>
        <v>58</v>
      </c>
      <c r="I203">
        <f t="shared" si="20"/>
        <v>4</v>
      </c>
      <c r="J203" t="str">
        <f>'Qtr Report - Quantitative (NEW)'!$A$7</f>
        <v>Quantitative Information</v>
      </c>
      <c r="K203" cm="1">
        <f t="array" aca="1" ref="K203" ca="1">INDIRECT(ADDRESS((H203),1,1,1,"Qtr Report - Quantitative (NEW)"))</f>
        <v>0</v>
      </c>
      <c r="L203" s="104" cm="1">
        <f t="array" aca="1" ref="L203" ca="1">INDIRECT(ADDRESS((H203),2,1,1,"Qtr Report - Quantitative (NEW)"))</f>
        <v>0</v>
      </c>
      <c r="M203" t="str">
        <f t="shared" ca="1" si="22"/>
        <v/>
      </c>
      <c r="N203" t="str" cm="1">
        <f t="array" aca="1" ref="N203" ca="1">IF(L203=0,IF(M203="","",INDIRECT(ADDRESS((H203),3,1,1,"Qtr Report - Quantitative (NEW)"))),IF(RIGHT(M203)=":","","Total"))</f>
        <v/>
      </c>
      <c r="O203" t="str">
        <f t="shared" ca="1" si="23"/>
        <v>Messy</v>
      </c>
      <c r="P203" t="str" cm="1">
        <f t="array" aca="1" ref="P203" ca="1">IF(H203=10,INDIRECT(ADDRESS((H203-1),(I203+8),1,1,"Qtr Report - Quantitative (NEW)")),P202)</f>
        <v>Q4 
(Apr-Jun)</v>
      </c>
      <c r="Q203" s="96" cm="1">
        <f t="array" aca="1" ref="Q203" ca="1">INDIRECT(ADDRESS(H203,(I203+8),1,1,"Qtr Report - Quantitative (NEW)"))</f>
        <v>0</v>
      </c>
      <c r="R203" t="str">
        <f t="shared" si="21"/>
        <v/>
      </c>
      <c r="S203" t="str">
        <f>IF(R203="","",'Qtr Report - Targets'!K211)</f>
        <v/>
      </c>
      <c r="T203" t="str">
        <f>IF(S203="","",'Qtr Report - Targets'!O211)</f>
        <v/>
      </c>
      <c r="U203" s="106" t="str">
        <f t="shared" si="24"/>
        <v/>
      </c>
      <c r="V203" s="106" t="str">
        <f t="shared" si="25"/>
        <v/>
      </c>
    </row>
    <row r="204" spans="1:22">
      <c r="A204" t="str">
        <f>'Qtr Report - Quantitative (NEW)'!$A$2</f>
        <v>Quarterly Performance Report</v>
      </c>
      <c r="B204">
        <f>Instructions!$H$11</f>
        <v>9</v>
      </c>
      <c r="C204" s="94">
        <f>Instructions!$D$11</f>
        <v>45747</v>
      </c>
      <c r="D204">
        <f>Instructions!$C$3</f>
        <v>1.1000000000000001</v>
      </c>
      <c r="E204" t="str">
        <f>'Qtr Report - Quantitative (NEW)'!$D$3</f>
        <v>Amazing Health Factory Pty Ltd</v>
      </c>
      <c r="F204" t="str">
        <f>'Qtr Report - Quantitative (NEW)'!$D$5</f>
        <v>Low Intensity Mental Health Services</v>
      </c>
      <c r="G204" t="str">
        <f>'Qtr Report - Quantitative (NEW)'!$D$4</f>
        <v>333-2B-3</v>
      </c>
      <c r="H204">
        <f t="shared" si="19"/>
        <v>59</v>
      </c>
      <c r="I204">
        <f t="shared" si="20"/>
        <v>4</v>
      </c>
      <c r="J204" t="str">
        <f>'Qtr Report - Quantitative (NEW)'!$A$7</f>
        <v>Quantitative Information</v>
      </c>
      <c r="K204" t="str" cm="1">
        <f t="array" aca="1" ref="K204" ca="1">INDIRECT(ADDRESS((H204),1,1,1,"Qtr Report - Quantitative (NEW)"))</f>
        <v>Specialty Performance Measures - Perinatal Mental Health</v>
      </c>
      <c r="L204" s="104" t="str" cm="1">
        <f t="array" aca="1" ref="L204" ca="1">INDIRECT(ADDRESS((H204),2,1,1,"Qtr Report - Quantitative (NEW)"))</f>
        <v>Number of active clients at the end of each quarter</v>
      </c>
      <c r="M204" t="str">
        <f t="shared" ca="1" si="22"/>
        <v>Number of active clients at the end of each quarter</v>
      </c>
      <c r="N204" t="str" cm="1">
        <f t="array" aca="1" ref="N204" ca="1">IF(L204=0,IF(M204="","",INDIRECT(ADDRESS((H204),3,1,1,"Qtr Report - Quantitative (NEW)"))),IF(RIGHT(M204)=":","","Total"))</f>
        <v>Total</v>
      </c>
      <c r="O204" t="str">
        <f t="shared" ca="1" si="23"/>
        <v>Tidy</v>
      </c>
      <c r="P204" t="str" cm="1">
        <f t="array" aca="1" ref="P204" ca="1">IF(H204=10,INDIRECT(ADDRESS((H204-1),(I204+8),1,1,"Qtr Report - Quantitative (NEW)")),P203)</f>
        <v>Q4 
(Apr-Jun)</v>
      </c>
      <c r="Q204" s="96" cm="1">
        <f t="array" aca="1" ref="Q204" ca="1">INDIRECT(ADDRESS(H204,(I204+8),1,1,"Qtr Report - Quantitative (NEW)"))</f>
        <v>0</v>
      </c>
      <c r="R204" t="str">
        <f t="shared" si="21"/>
        <v/>
      </c>
      <c r="S204" t="str">
        <f>IF(R204="","",'Qtr Report - Targets'!K212)</f>
        <v/>
      </c>
      <c r="T204" t="str">
        <f>IF(S204="","",'Qtr Report - Targets'!O212)</f>
        <v/>
      </c>
      <c r="U204" s="106" t="str">
        <f t="shared" si="24"/>
        <v/>
      </c>
      <c r="V204" s="106" t="str">
        <f t="shared" si="25"/>
        <v/>
      </c>
    </row>
    <row r="205" spans="1:22">
      <c r="A205" t="str">
        <f>'Qtr Report - Quantitative (NEW)'!$A$2</f>
        <v>Quarterly Performance Report</v>
      </c>
      <c r="B205">
        <f>Instructions!$H$11</f>
        <v>9</v>
      </c>
      <c r="C205" s="94">
        <f>Instructions!$D$11</f>
        <v>45747</v>
      </c>
      <c r="D205">
        <f>Instructions!$C$3</f>
        <v>1.1000000000000001</v>
      </c>
      <c r="E205" t="str">
        <f>'Qtr Report - Quantitative (NEW)'!$D$3</f>
        <v>Amazing Health Factory Pty Ltd</v>
      </c>
      <c r="F205" t="str">
        <f>'Qtr Report - Quantitative (NEW)'!$D$5</f>
        <v>Low Intensity Mental Health Services</v>
      </c>
      <c r="G205" t="str">
        <f>'Qtr Report - Quantitative (NEW)'!$D$4</f>
        <v>333-2B-3</v>
      </c>
      <c r="H205">
        <f t="shared" si="19"/>
        <v>60</v>
      </c>
      <c r="I205">
        <f t="shared" si="20"/>
        <v>4</v>
      </c>
      <c r="J205" t="str">
        <f>'Qtr Report - Quantitative (NEW)'!$A$7</f>
        <v>Quantitative Information</v>
      </c>
      <c r="K205" t="str" cm="1">
        <f t="array" aca="1" ref="K205" ca="1">INDIRECT(ADDRESS((H205),1,1,1,"Qtr Report - Quantitative (NEW)"))</f>
        <v>Specialty Performance Measures - Perinatal Mental Health</v>
      </c>
      <c r="L205" s="104" t="str" cm="1">
        <f t="array" aca="1" ref="L205" ca="1">INDIRECT(ADDRESS((H205),2,1,1,"Qtr Report - Quantitative (NEW)"))</f>
        <v>Number of client satisfaction surveys completed for period where the experience was:</v>
      </c>
      <c r="M205" t="str">
        <f t="shared" ca="1" si="22"/>
        <v>Number of client satisfaction surveys completed for period where the experience was:</v>
      </c>
      <c r="N205" t="str" cm="1">
        <f t="array" aca="1" ref="N205" ca="1">IF(L205=0,IF(M205="","",INDIRECT(ADDRESS((H205),3,1,1,"Qtr Report - Quantitative (NEW)"))),IF(RIGHT(M205)=":","","Total"))</f>
        <v/>
      </c>
      <c r="O205" t="str">
        <f t="shared" ca="1" si="23"/>
        <v>Messy</v>
      </c>
      <c r="P205" t="str" cm="1">
        <f t="array" aca="1" ref="P205" ca="1">IF(H205=10,INDIRECT(ADDRESS((H205-1),(I205+8),1,1,"Qtr Report - Quantitative (NEW)")),P204)</f>
        <v>Q4 
(Apr-Jun)</v>
      </c>
      <c r="Q205" s="96" cm="1">
        <f t="array" aca="1" ref="Q205" ca="1">INDIRECT(ADDRESS(H205,(I205+8),1,1,"Qtr Report - Quantitative (NEW)"))</f>
        <v>0</v>
      </c>
      <c r="R205" t="str">
        <f t="shared" si="21"/>
        <v/>
      </c>
      <c r="S205" t="str">
        <f>IF(R205="","",'Qtr Report - Targets'!K213)</f>
        <v/>
      </c>
      <c r="T205" t="str">
        <f>IF(S205="","",'Qtr Report - Targets'!O213)</f>
        <v/>
      </c>
      <c r="U205" s="106" t="str">
        <f t="shared" si="24"/>
        <v/>
      </c>
      <c r="V205" s="106" t="str">
        <f t="shared" si="25"/>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C473-C7FB-43DF-9D02-7770CFE55DDD}">
  <sheetPr>
    <tabColor theme="7"/>
  </sheetPr>
  <dimension ref="A2:T60"/>
  <sheetViews>
    <sheetView showGridLines="0" zoomScale="80" zoomScaleNormal="80" workbookViewId="0">
      <pane ySplit="9" topLeftCell="A10" activePane="bottomLeft" state="frozen"/>
      <selection pane="bottomLeft" activeCell="D4" sqref="D4:H4"/>
    </sheetView>
  </sheetViews>
  <sheetFormatPr defaultColWidth="9.140625" defaultRowHeight="14.45"/>
  <cols>
    <col min="1" max="1" width="42" style="2" customWidth="1"/>
    <col min="2" max="2" width="6.7109375" style="2" customWidth="1"/>
    <col min="3" max="3" width="3.28515625" style="2" customWidth="1"/>
    <col min="4" max="7" width="7.5703125" style="2" customWidth="1"/>
    <col min="8" max="8" width="77.85546875" style="2" customWidth="1"/>
    <col min="9" max="9" width="0.85546875" style="2" customWidth="1"/>
    <col min="10" max="11" width="19.7109375" style="2" customWidth="1"/>
    <col min="12" max="12" width="34" style="2" customWidth="1"/>
    <col min="13" max="14" width="18.42578125" style="2" customWidth="1"/>
    <col min="15" max="15" width="10.7109375" style="110" customWidth="1"/>
    <col min="16" max="16" width="0.85546875" customWidth="1"/>
    <col min="17" max="17" width="28.85546875" style="2" customWidth="1"/>
    <col min="18" max="20" width="9.140625" style="2"/>
    <col min="21" max="21" width="22" style="2" customWidth="1"/>
    <col min="22" max="16384" width="9.140625" style="2"/>
  </cols>
  <sheetData>
    <row r="2" spans="1:20" ht="24.6">
      <c r="A2" s="20" t="str">
        <f>'Qtr Report - Quantitative (NEW)'!A2</f>
        <v>Quarterly Performance Report</v>
      </c>
      <c r="B2" s="21"/>
      <c r="C2" s="21"/>
      <c r="D2" s="21"/>
      <c r="E2" s="21"/>
      <c r="F2" s="21"/>
      <c r="G2" s="21"/>
      <c r="H2" s="21"/>
    </row>
    <row r="3" spans="1:20" s="24" customFormat="1" ht="20.25" customHeight="1">
      <c r="A3" s="23" t="str">
        <f>'Qtr Report - Quantitative (NEW)'!A3</f>
        <v xml:space="preserve">Provider name: </v>
      </c>
      <c r="B3" s="23"/>
      <c r="C3" s="23"/>
      <c r="D3" s="275" t="str">
        <f>'Qtr Report - Quantitative (NEW)'!D3</f>
        <v>Amazing Health Factory Pty Ltd</v>
      </c>
      <c r="E3" s="275">
        <f>'Qtr Report - Quantitative (NEW)'!E3</f>
        <v>0</v>
      </c>
      <c r="F3" s="275">
        <f>'Qtr Report - Quantitative (NEW)'!F3</f>
        <v>0</v>
      </c>
      <c r="G3" s="275">
        <f>'Qtr Report - Quantitative (NEW)'!G3</f>
        <v>0</v>
      </c>
      <c r="H3" s="275">
        <f>'Qtr Report - Quantitative (NEW)'!H3</f>
        <v>0</v>
      </c>
      <c r="I3" s="33"/>
      <c r="J3" s="33"/>
      <c r="K3" s="33"/>
      <c r="L3" s="33"/>
      <c r="M3" s="33"/>
      <c r="N3" s="33"/>
      <c r="O3" s="110"/>
      <c r="P3"/>
    </row>
    <row r="4" spans="1:20" s="24" customFormat="1" ht="20.25" customHeight="1">
      <c r="A4" s="23" t="str">
        <f>'Qtr Report - Quantitative (NEW)'!A4</f>
        <v xml:space="preserve">COM number: </v>
      </c>
      <c r="B4" s="23"/>
      <c r="C4" s="23"/>
      <c r="D4" s="275" t="str">
        <f>'Qtr Report - Quantitative (NEW)'!D4</f>
        <v>333-2B-3</v>
      </c>
      <c r="E4" s="275">
        <f>'Qtr Report - Quantitative (NEW)'!E4</f>
        <v>0</v>
      </c>
      <c r="F4" s="275">
        <f>'Qtr Report - Quantitative (NEW)'!F4</f>
        <v>0</v>
      </c>
      <c r="G4" s="275">
        <f>'Qtr Report - Quantitative (NEW)'!G4</f>
        <v>0</v>
      </c>
      <c r="H4" s="275">
        <f>'Qtr Report - Quantitative (NEW)'!H4</f>
        <v>0</v>
      </c>
      <c r="I4" s="33"/>
      <c r="J4" s="33"/>
      <c r="K4" s="33"/>
      <c r="L4" s="33"/>
      <c r="M4" s="33"/>
      <c r="N4" s="33"/>
      <c r="O4" s="110"/>
      <c r="P4"/>
    </row>
    <row r="5" spans="1:20" s="24" customFormat="1" ht="22.5" customHeight="1">
      <c r="A5" s="58" t="str">
        <f>'Qtr Report - Quantitative (NEW)'!A5</f>
        <v xml:space="preserve">Program name: </v>
      </c>
      <c r="B5" s="58"/>
      <c r="C5" s="58"/>
      <c r="D5" s="287" t="str">
        <f>'Qtr Report - Quantitative (NEW)'!D5</f>
        <v>Low Intensity Mental Health Services</v>
      </c>
      <c r="E5" s="287">
        <f>'Qtr Report - Quantitative (NEW)'!E5</f>
        <v>0</v>
      </c>
      <c r="F5" s="287">
        <f>'Qtr Report - Quantitative (NEW)'!F5</f>
        <v>0</v>
      </c>
      <c r="G5" s="287">
        <f>'Qtr Report - Quantitative (NEW)'!G5</f>
        <v>0</v>
      </c>
      <c r="H5" s="287">
        <f>'Qtr Report - Quantitative (NEW)'!H5</f>
        <v>0</v>
      </c>
      <c r="I5" s="33"/>
      <c r="J5" s="33"/>
      <c r="K5" s="33"/>
      <c r="L5" s="33"/>
      <c r="M5" s="33"/>
      <c r="N5" s="33"/>
      <c r="O5" s="110"/>
      <c r="P5"/>
    </row>
    <row r="6" spans="1:20" s="24" customFormat="1" ht="22.5" customHeight="1">
      <c r="A6" s="58"/>
      <c r="B6" s="23"/>
      <c r="C6" s="23"/>
      <c r="D6" s="23"/>
      <c r="E6" s="23"/>
      <c r="F6" s="23"/>
      <c r="G6" s="23"/>
      <c r="H6" s="23"/>
      <c r="I6" s="33"/>
      <c r="J6" s="33"/>
      <c r="K6" s="33"/>
      <c r="L6" s="33"/>
      <c r="M6" s="33"/>
      <c r="N6" s="33"/>
      <c r="O6" s="110"/>
      <c r="P6"/>
    </row>
    <row r="7" spans="1:20" ht="18" customHeight="1">
      <c r="A7" s="274" t="s">
        <v>154</v>
      </c>
      <c r="B7" s="274"/>
      <c r="C7" s="24"/>
      <c r="D7" s="24"/>
      <c r="E7" s="24"/>
      <c r="F7" s="24"/>
      <c r="G7" s="24"/>
      <c r="H7" s="24"/>
      <c r="I7" s="36"/>
      <c r="J7" s="36"/>
      <c r="K7" s="36"/>
      <c r="L7" s="36"/>
      <c r="M7" s="36"/>
      <c r="N7" s="36"/>
    </row>
    <row r="8" spans="1:20" ht="24.75" customHeight="1">
      <c r="A8" s="272" t="s">
        <v>19</v>
      </c>
      <c r="B8" s="268" t="s">
        <v>20</v>
      </c>
      <c r="C8" s="268"/>
      <c r="D8" s="268"/>
      <c r="E8" s="268"/>
      <c r="F8" s="268"/>
      <c r="G8" s="268"/>
      <c r="H8" s="269"/>
      <c r="I8" s="37"/>
      <c r="J8" s="285" t="s">
        <v>155</v>
      </c>
      <c r="K8" s="285" t="s">
        <v>156</v>
      </c>
      <c r="L8" s="285" t="s">
        <v>157</v>
      </c>
      <c r="M8" s="285" t="s">
        <v>158</v>
      </c>
      <c r="N8" s="285" t="s">
        <v>159</v>
      </c>
      <c r="O8" s="285" t="s">
        <v>160</v>
      </c>
    </row>
    <row r="9" spans="1:20" ht="56.25" customHeight="1">
      <c r="A9" s="273"/>
      <c r="B9" s="270"/>
      <c r="C9" s="270"/>
      <c r="D9" s="270"/>
      <c r="E9" s="270"/>
      <c r="F9" s="270"/>
      <c r="G9" s="270"/>
      <c r="H9" s="271"/>
      <c r="I9" s="37"/>
      <c r="J9" s="286"/>
      <c r="K9" s="286"/>
      <c r="L9" s="286"/>
      <c r="M9" s="286"/>
      <c r="N9" s="286"/>
      <c r="O9" s="286"/>
      <c r="T9"/>
    </row>
    <row r="10" spans="1:20" ht="24.95" customHeight="1">
      <c r="A10" s="97" t="str">
        <f>'Qtr Report - Quantitative (NEW)'!A10</f>
        <v>All PHN Service Provision</v>
      </c>
      <c r="B10" s="97" t="str">
        <f>'Qtr Report - Quantitative (NEW)'!B10</f>
        <v>2438754875023498509248 Number of referrals received into the service</v>
      </c>
      <c r="C10" s="98"/>
      <c r="D10" s="98"/>
      <c r="E10" s="98"/>
      <c r="F10" s="98"/>
      <c r="G10" s="98"/>
      <c r="H10" s="98"/>
      <c r="I10" s="71"/>
      <c r="J10" s="73" t="s">
        <v>161</v>
      </c>
      <c r="K10" s="73" t="s">
        <v>162</v>
      </c>
      <c r="L10" s="73" t="s">
        <v>163</v>
      </c>
      <c r="M10" s="73" t="s">
        <v>164</v>
      </c>
      <c r="N10" s="73"/>
      <c r="O10" s="73">
        <f>O12</f>
        <v>90000</v>
      </c>
      <c r="P10" s="76"/>
    </row>
    <row r="11" spans="1:20" ht="24.95" customHeight="1">
      <c r="A11" s="99" t="s">
        <v>26</v>
      </c>
      <c r="B11" s="99" t="s">
        <v>28</v>
      </c>
      <c r="C11" s="100"/>
      <c r="D11" s="100"/>
      <c r="E11" s="100"/>
      <c r="F11" s="100"/>
      <c r="G11" s="100"/>
      <c r="H11" s="100"/>
      <c r="I11" s="71"/>
      <c r="J11" s="73" t="s">
        <v>161</v>
      </c>
      <c r="K11" s="73" t="s">
        <v>162</v>
      </c>
      <c r="L11" s="73" t="s">
        <v>165</v>
      </c>
      <c r="M11" s="73" t="s">
        <v>164</v>
      </c>
      <c r="N11" s="73"/>
      <c r="O11" s="73">
        <f>O12/2</f>
        <v>45000</v>
      </c>
      <c r="P11" s="76"/>
      <c r="Q11" s="109" t="s">
        <v>166</v>
      </c>
    </row>
    <row r="12" spans="1:20" ht="24.95" customHeight="1">
      <c r="A12" s="97" t="s">
        <v>26</v>
      </c>
      <c r="B12" s="97" t="s">
        <v>29</v>
      </c>
      <c r="C12" s="98"/>
      <c r="D12" s="98"/>
      <c r="E12" s="98"/>
      <c r="F12" s="98"/>
      <c r="G12" s="98"/>
      <c r="H12" s="98"/>
      <c r="I12" s="71"/>
      <c r="J12" s="73" t="s">
        <v>167</v>
      </c>
      <c r="K12" s="73" t="s">
        <v>162</v>
      </c>
      <c r="L12" s="73" t="s">
        <v>168</v>
      </c>
      <c r="M12" s="73" t="s">
        <v>164</v>
      </c>
      <c r="N12" s="73"/>
      <c r="O12" s="73">
        <v>90000</v>
      </c>
      <c r="P12" s="76"/>
      <c r="Q12" s="113"/>
    </row>
    <row r="13" spans="1:20" ht="24.95" customHeight="1">
      <c r="A13" s="99" t="s">
        <v>26</v>
      </c>
      <c r="B13" s="99" t="s">
        <v>30</v>
      </c>
      <c r="C13" s="100"/>
      <c r="D13" s="100"/>
      <c r="E13" s="100"/>
      <c r="F13" s="100"/>
      <c r="G13" s="100"/>
      <c r="H13" s="100"/>
      <c r="I13" s="71"/>
      <c r="J13" s="73" t="s">
        <v>161</v>
      </c>
      <c r="K13" s="73" t="s">
        <v>162</v>
      </c>
      <c r="L13" s="75">
        <v>0.05</v>
      </c>
      <c r="M13" s="75" t="s">
        <v>164</v>
      </c>
      <c r="N13" s="75"/>
      <c r="O13" s="73">
        <f>O12*5%</f>
        <v>4500</v>
      </c>
      <c r="P13" s="76"/>
      <c r="Q13" s="2" t="s">
        <v>169</v>
      </c>
    </row>
    <row r="14" spans="1:20" ht="24.95" customHeight="1">
      <c r="A14" s="97" t="s">
        <v>26</v>
      </c>
      <c r="B14" s="97" t="s">
        <v>31</v>
      </c>
      <c r="C14" s="98"/>
      <c r="D14" s="98"/>
      <c r="E14" s="98"/>
      <c r="F14" s="98"/>
      <c r="G14" s="98"/>
      <c r="H14" s="98"/>
      <c r="I14" s="71"/>
      <c r="J14" s="73" t="s">
        <v>161</v>
      </c>
      <c r="K14" s="73" t="s">
        <v>162</v>
      </c>
      <c r="L14" s="75">
        <v>0.15</v>
      </c>
      <c r="M14" s="75" t="s">
        <v>164</v>
      </c>
      <c r="N14" s="75"/>
      <c r="O14" s="73">
        <f>O12*15%</f>
        <v>13500</v>
      </c>
      <c r="P14" s="76"/>
      <c r="Q14" s="2" t="s">
        <v>169</v>
      </c>
    </row>
    <row r="15" spans="1:20" ht="24.95" customHeight="1">
      <c r="A15" s="99" t="s">
        <v>26</v>
      </c>
      <c r="B15" s="99" t="s">
        <v>32</v>
      </c>
      <c r="C15" s="100"/>
      <c r="D15" s="100"/>
      <c r="E15" s="100"/>
      <c r="F15" s="100"/>
      <c r="G15" s="100"/>
      <c r="H15" s="100"/>
      <c r="I15" s="71"/>
      <c r="J15" s="73" t="s">
        <v>161</v>
      </c>
      <c r="K15" s="73" t="s">
        <v>162</v>
      </c>
      <c r="L15" s="75">
        <v>0.05</v>
      </c>
      <c r="M15" s="75" t="s">
        <v>164</v>
      </c>
      <c r="N15" s="75"/>
      <c r="O15" s="73">
        <f>O12*5%</f>
        <v>4500</v>
      </c>
      <c r="P15" s="76"/>
      <c r="Q15" s="2" t="s">
        <v>169</v>
      </c>
    </row>
    <row r="16" spans="1:20" ht="24.95" customHeight="1">
      <c r="A16" s="97" t="s">
        <v>26</v>
      </c>
      <c r="B16" s="97" t="s">
        <v>33</v>
      </c>
      <c r="C16" s="98"/>
      <c r="D16" s="98"/>
      <c r="E16" s="98"/>
      <c r="F16" s="98"/>
      <c r="G16" s="98"/>
      <c r="H16" s="98"/>
      <c r="I16" s="71"/>
      <c r="J16" s="73" t="s">
        <v>161</v>
      </c>
      <c r="K16" s="73" t="s">
        <v>162</v>
      </c>
      <c r="L16" s="75">
        <v>0.15</v>
      </c>
      <c r="M16" s="75" t="s">
        <v>164</v>
      </c>
      <c r="N16" s="75"/>
      <c r="O16" s="73">
        <f>O12*15%</f>
        <v>13500</v>
      </c>
      <c r="P16" s="76"/>
      <c r="Q16" s="2" t="s">
        <v>169</v>
      </c>
    </row>
    <row r="17" spans="1:17" ht="24.95" customHeight="1">
      <c r="A17" s="99" t="s">
        <v>26</v>
      </c>
      <c r="B17" s="99" t="s">
        <v>34</v>
      </c>
      <c r="C17" s="100"/>
      <c r="D17" s="100"/>
      <c r="E17" s="100"/>
      <c r="F17" s="100"/>
      <c r="G17" s="100"/>
      <c r="H17" s="100"/>
      <c r="I17" s="71"/>
      <c r="J17" s="73" t="s">
        <v>167</v>
      </c>
      <c r="K17" s="73" t="s">
        <v>162</v>
      </c>
      <c r="L17" s="75">
        <v>0.05</v>
      </c>
      <c r="M17" s="75" t="s">
        <v>164</v>
      </c>
      <c r="N17" s="75"/>
      <c r="O17" s="73">
        <f>O12*5%</f>
        <v>4500</v>
      </c>
      <c r="P17" s="76"/>
    </row>
    <row r="18" spans="1:17" ht="24.95" customHeight="1">
      <c r="A18" s="97" t="s">
        <v>26</v>
      </c>
      <c r="B18" s="97" t="s">
        <v>35</v>
      </c>
      <c r="C18" s="98"/>
      <c r="D18" s="98"/>
      <c r="E18" s="98"/>
      <c r="F18" s="98"/>
      <c r="G18" s="98"/>
      <c r="H18" s="98"/>
      <c r="I18" s="71"/>
      <c r="J18" s="73" t="s">
        <v>161</v>
      </c>
      <c r="K18" s="73" t="s">
        <v>162</v>
      </c>
      <c r="L18" s="73" t="s">
        <v>170</v>
      </c>
      <c r="M18" s="73" t="s">
        <v>164</v>
      </c>
      <c r="N18" s="73"/>
      <c r="O18" s="73">
        <f>(O14*8)/2</f>
        <v>54000</v>
      </c>
      <c r="P18" s="76"/>
      <c r="Q18" s="2" t="s">
        <v>171</v>
      </c>
    </row>
    <row r="19" spans="1:17" ht="24.95" customHeight="1">
      <c r="A19" s="99" t="s">
        <v>26</v>
      </c>
      <c r="B19" s="99" t="s">
        <v>36</v>
      </c>
      <c r="C19" s="100"/>
      <c r="D19" s="100"/>
      <c r="E19" s="100"/>
      <c r="F19" s="100"/>
      <c r="G19" s="100"/>
      <c r="H19" s="101"/>
      <c r="I19" s="71"/>
      <c r="J19" s="73" t="s">
        <v>161</v>
      </c>
      <c r="K19" s="73" t="s">
        <v>162</v>
      </c>
      <c r="L19" s="73" t="s">
        <v>172</v>
      </c>
      <c r="M19" s="73" t="s">
        <v>164</v>
      </c>
      <c r="N19" s="73"/>
      <c r="O19" s="73">
        <f>O12*8</f>
        <v>720000</v>
      </c>
      <c r="P19" s="76"/>
    </row>
    <row r="20" spans="1:17" ht="24.95" customHeight="1">
      <c r="A20" s="97" t="s">
        <v>26</v>
      </c>
      <c r="B20" s="97" t="s">
        <v>37</v>
      </c>
      <c r="C20" s="98"/>
      <c r="D20" s="98"/>
      <c r="E20" s="98"/>
      <c r="F20" s="98"/>
      <c r="G20" s="98"/>
      <c r="H20" s="98"/>
      <c r="I20" s="71"/>
      <c r="J20" s="73"/>
      <c r="K20" s="73"/>
      <c r="L20" s="73"/>
      <c r="M20" s="73"/>
      <c r="N20" s="73"/>
      <c r="O20" s="73"/>
      <c r="P20" s="76"/>
    </row>
    <row r="21" spans="1:17" ht="24.95" customHeight="1">
      <c r="A21" s="99" t="s">
        <v>26</v>
      </c>
      <c r="B21" s="100"/>
      <c r="C21" s="100" t="s">
        <v>38</v>
      </c>
      <c r="D21" s="100"/>
      <c r="E21" s="100"/>
      <c r="F21" s="100"/>
      <c r="G21" s="100"/>
      <c r="H21" s="101"/>
      <c r="I21" s="71"/>
      <c r="J21" s="73" t="s">
        <v>173</v>
      </c>
      <c r="K21" s="73" t="s">
        <v>174</v>
      </c>
      <c r="L21" s="75">
        <v>0.4</v>
      </c>
      <c r="M21" s="75" t="s">
        <v>164</v>
      </c>
      <c r="N21" s="75"/>
      <c r="O21" s="73">
        <f>O$12*8*L21</f>
        <v>288000</v>
      </c>
      <c r="P21" s="76"/>
      <c r="Q21" s="2" t="s">
        <v>175</v>
      </c>
    </row>
    <row r="22" spans="1:17" ht="24.95" customHeight="1">
      <c r="A22" s="97" t="s">
        <v>26</v>
      </c>
      <c r="B22" s="98"/>
      <c r="C22" s="98" t="s">
        <v>39</v>
      </c>
      <c r="D22" s="98"/>
      <c r="E22" s="98"/>
      <c r="F22" s="98"/>
      <c r="G22" s="98"/>
      <c r="H22" s="102"/>
      <c r="I22" s="71"/>
      <c r="J22" s="73" t="s">
        <v>173</v>
      </c>
      <c r="K22" s="73" t="s">
        <v>174</v>
      </c>
      <c r="L22" s="75">
        <v>0.2</v>
      </c>
      <c r="M22" s="75" t="s">
        <v>164</v>
      </c>
      <c r="N22" s="75"/>
      <c r="O22" s="73">
        <f>O$12*8*L22</f>
        <v>144000</v>
      </c>
      <c r="P22" s="76"/>
      <c r="Q22" s="2" t="s">
        <v>176</v>
      </c>
    </row>
    <row r="23" spans="1:17" ht="24.95" customHeight="1">
      <c r="A23" s="99" t="s">
        <v>26</v>
      </c>
      <c r="B23" s="100"/>
      <c r="C23" s="100" t="s">
        <v>40</v>
      </c>
      <c r="D23" s="100"/>
      <c r="E23" s="100"/>
      <c r="F23" s="100"/>
      <c r="G23" s="100"/>
      <c r="H23" s="101"/>
      <c r="I23" s="71"/>
      <c r="J23" s="73" t="s">
        <v>173</v>
      </c>
      <c r="K23" s="73" t="s">
        <v>174</v>
      </c>
      <c r="L23" s="75">
        <v>0.4</v>
      </c>
      <c r="M23" s="75" t="s">
        <v>164</v>
      </c>
      <c r="N23" s="75"/>
      <c r="O23" s="73">
        <f>O$12*8*L23</f>
        <v>288000</v>
      </c>
      <c r="P23" s="76"/>
    </row>
    <row r="24" spans="1:17" ht="24.95" customHeight="1">
      <c r="A24" s="97" t="s">
        <v>26</v>
      </c>
      <c r="B24" s="97" t="s">
        <v>41</v>
      </c>
      <c r="C24" s="98"/>
      <c r="D24" s="98"/>
      <c r="E24" s="98"/>
      <c r="F24" s="98"/>
      <c r="G24" s="98"/>
      <c r="H24" s="102"/>
      <c r="I24" s="71"/>
      <c r="J24" s="73" t="s">
        <v>161</v>
      </c>
      <c r="K24" s="73" t="s">
        <v>162</v>
      </c>
      <c r="L24" s="75" t="s">
        <v>177</v>
      </c>
      <c r="M24" s="75" t="s">
        <v>164</v>
      </c>
      <c r="N24" s="75"/>
      <c r="O24" s="73">
        <f>O12*80%</f>
        <v>72000</v>
      </c>
      <c r="P24" s="76"/>
      <c r="Q24" s="2" t="s">
        <v>178</v>
      </c>
    </row>
    <row r="25" spans="1:17" ht="24.95" customHeight="1">
      <c r="A25" s="99" t="s">
        <v>26</v>
      </c>
      <c r="B25" s="99" t="s">
        <v>42</v>
      </c>
      <c r="C25" s="100"/>
      <c r="D25" s="100"/>
      <c r="E25" s="100"/>
      <c r="F25" s="100"/>
      <c r="G25" s="100"/>
      <c r="H25" s="101"/>
      <c r="I25" s="71"/>
      <c r="J25" s="73" t="s">
        <v>161</v>
      </c>
      <c r="K25" s="73" t="s">
        <v>162</v>
      </c>
      <c r="L25" s="75" t="s">
        <v>179</v>
      </c>
      <c r="M25" s="75" t="s">
        <v>164</v>
      </c>
      <c r="N25" s="75"/>
      <c r="O25" s="73">
        <f>O12-O24</f>
        <v>18000</v>
      </c>
      <c r="P25" s="76"/>
      <c r="Q25" s="2" t="s">
        <v>178</v>
      </c>
    </row>
    <row r="26" spans="1:17" ht="24.95" customHeight="1">
      <c r="A26" s="97" t="s">
        <v>26</v>
      </c>
      <c r="B26" s="97" t="s">
        <v>43</v>
      </c>
      <c r="C26" s="98"/>
      <c r="D26" s="98"/>
      <c r="E26" s="98"/>
      <c r="F26" s="98"/>
      <c r="G26" s="98"/>
      <c r="H26" s="102"/>
      <c r="I26" s="71"/>
      <c r="J26" s="73" t="s">
        <v>173</v>
      </c>
      <c r="K26" s="73" t="s">
        <v>174</v>
      </c>
      <c r="L26" s="73" t="s">
        <v>180</v>
      </c>
      <c r="M26" s="73" t="s">
        <v>164</v>
      </c>
      <c r="N26" s="73"/>
      <c r="O26" s="73">
        <v>10</v>
      </c>
      <c r="P26" s="76"/>
      <c r="Q26" s="2" t="s">
        <v>181</v>
      </c>
    </row>
    <row r="27" spans="1:17" ht="24.95" customHeight="1">
      <c r="A27" s="99" t="s">
        <v>26</v>
      </c>
      <c r="B27" s="99" t="s">
        <v>44</v>
      </c>
      <c r="C27" s="100"/>
      <c r="D27" s="100"/>
      <c r="E27" s="100"/>
      <c r="F27" s="100"/>
      <c r="G27" s="100"/>
      <c r="H27" s="100"/>
      <c r="I27" s="71"/>
      <c r="J27" s="73" t="s">
        <v>161</v>
      </c>
      <c r="K27" s="73" t="s">
        <v>162</v>
      </c>
      <c r="L27" s="73" t="s">
        <v>182</v>
      </c>
      <c r="M27" s="73" t="s">
        <v>164</v>
      </c>
      <c r="N27" s="73"/>
      <c r="O27" s="73">
        <f>(O12*8)*90%</f>
        <v>648000</v>
      </c>
      <c r="P27" s="76"/>
    </row>
    <row r="28" spans="1:17" ht="24.95" customHeight="1">
      <c r="A28" s="97" t="s">
        <v>26</v>
      </c>
      <c r="B28" s="97" t="s">
        <v>45</v>
      </c>
      <c r="C28" s="98"/>
      <c r="D28" s="98"/>
      <c r="E28" s="98"/>
      <c r="F28" s="98"/>
      <c r="G28" s="98"/>
      <c r="H28" s="98"/>
      <c r="I28" s="71"/>
      <c r="J28" s="73" t="s">
        <v>161</v>
      </c>
      <c r="K28" s="73" t="s">
        <v>162</v>
      </c>
      <c r="L28" s="73"/>
      <c r="M28" s="73" t="s">
        <v>164</v>
      </c>
      <c r="N28" s="73"/>
      <c r="O28" s="73">
        <v>20</v>
      </c>
      <c r="P28" s="76"/>
      <c r="Q28" s="2" t="s">
        <v>183</v>
      </c>
    </row>
    <row r="29" spans="1:17" ht="24.95" customHeight="1">
      <c r="A29" s="99" t="s">
        <v>26</v>
      </c>
      <c r="B29" s="99" t="s">
        <v>46</v>
      </c>
      <c r="C29" s="100"/>
      <c r="D29" s="100"/>
      <c r="E29" s="100"/>
      <c r="F29" s="100"/>
      <c r="G29" s="100"/>
      <c r="H29" s="100"/>
      <c r="I29" s="71"/>
      <c r="J29" s="73" t="s">
        <v>173</v>
      </c>
      <c r="K29" s="73" t="s">
        <v>174</v>
      </c>
      <c r="L29" s="73" t="s">
        <v>184</v>
      </c>
      <c r="M29" s="73" t="s">
        <v>164</v>
      </c>
      <c r="N29" s="73"/>
      <c r="O29" s="75">
        <v>0.2</v>
      </c>
      <c r="P29" s="76"/>
    </row>
    <row r="30" spans="1:17" ht="24.95" customHeight="1">
      <c r="A30" s="97" t="s">
        <v>26</v>
      </c>
      <c r="B30" s="97" t="s">
        <v>47</v>
      </c>
      <c r="C30" s="98"/>
      <c r="D30" s="98"/>
      <c r="E30" s="98"/>
      <c r="F30" s="98"/>
      <c r="G30" s="98"/>
      <c r="H30" s="98"/>
      <c r="I30" s="71"/>
      <c r="J30" s="73" t="s">
        <v>173</v>
      </c>
      <c r="K30" s="73" t="s">
        <v>174</v>
      </c>
      <c r="L30" s="73" t="s">
        <v>185</v>
      </c>
      <c r="M30" s="73" t="s">
        <v>164</v>
      </c>
      <c r="N30" s="73"/>
      <c r="O30" s="75">
        <v>0.75</v>
      </c>
      <c r="P30" s="76"/>
    </row>
    <row r="31" spans="1:17" ht="24.95" customHeight="1">
      <c r="A31" s="99" t="s">
        <v>26</v>
      </c>
      <c r="B31" s="99" t="s">
        <v>48</v>
      </c>
      <c r="C31" s="100"/>
      <c r="D31" s="100"/>
      <c r="E31" s="100"/>
      <c r="F31" s="100"/>
      <c r="G31" s="100"/>
      <c r="H31" s="100"/>
      <c r="I31" s="71"/>
      <c r="J31" s="73" t="s">
        <v>173</v>
      </c>
      <c r="K31" s="73" t="s">
        <v>174</v>
      </c>
      <c r="L31" s="73" t="s">
        <v>186</v>
      </c>
      <c r="M31" s="73" t="s">
        <v>164</v>
      </c>
      <c r="N31" s="73"/>
      <c r="O31" s="75">
        <v>0.9</v>
      </c>
      <c r="P31" s="76"/>
    </row>
    <row r="32" spans="1:17" ht="24.95" customHeight="1">
      <c r="A32" s="97"/>
      <c r="B32" s="98"/>
      <c r="C32" s="98"/>
      <c r="D32" s="98"/>
      <c r="E32" s="98"/>
      <c r="F32" s="98"/>
      <c r="G32" s="98"/>
      <c r="H32" s="98"/>
      <c r="I32" s="71"/>
      <c r="J32" s="73"/>
      <c r="K32" s="73"/>
      <c r="L32" s="73"/>
      <c r="M32" s="73"/>
      <c r="N32" s="73"/>
      <c r="O32" s="73"/>
      <c r="P32" s="76"/>
    </row>
    <row r="33" spans="1:17" ht="24.95" customHeight="1">
      <c r="A33" s="99" t="s">
        <v>49</v>
      </c>
      <c r="B33" s="99" t="s">
        <v>50</v>
      </c>
      <c r="C33" s="100"/>
      <c r="D33" s="100"/>
      <c r="E33" s="100"/>
      <c r="F33" s="100"/>
      <c r="G33" s="100"/>
      <c r="H33" s="100"/>
      <c r="I33" s="71"/>
      <c r="J33" s="73" t="s">
        <v>161</v>
      </c>
      <c r="K33" s="73" t="s">
        <v>162</v>
      </c>
      <c r="L33" s="73" t="s">
        <v>187</v>
      </c>
      <c r="M33" s="73" t="s">
        <v>188</v>
      </c>
      <c r="N33" s="73"/>
      <c r="O33" s="86">
        <f>O11</f>
        <v>45000</v>
      </c>
      <c r="P33" s="76"/>
      <c r="Q33" s="2" t="s">
        <v>189</v>
      </c>
    </row>
    <row r="34" spans="1:17" ht="24.95" customHeight="1">
      <c r="A34" s="97" t="s">
        <v>49</v>
      </c>
      <c r="B34" s="97" t="s">
        <v>51</v>
      </c>
      <c r="C34" s="98"/>
      <c r="D34" s="98"/>
      <c r="E34" s="98"/>
      <c r="F34" s="98"/>
      <c r="G34" s="98"/>
      <c r="H34" s="98"/>
      <c r="I34" s="71"/>
      <c r="J34" s="73" t="s">
        <v>161</v>
      </c>
      <c r="K34" s="73" t="s">
        <v>162</v>
      </c>
      <c r="L34" s="73" t="s">
        <v>190</v>
      </c>
      <c r="M34" s="73" t="s">
        <v>188</v>
      </c>
      <c r="N34" s="73"/>
      <c r="O34" s="85">
        <f>O12*8</f>
        <v>720000</v>
      </c>
      <c r="P34" s="76"/>
      <c r="Q34" s="2" t="s">
        <v>191</v>
      </c>
    </row>
    <row r="35" spans="1:17" ht="24.95" customHeight="1">
      <c r="A35" s="99" t="s">
        <v>49</v>
      </c>
      <c r="B35" s="99" t="s">
        <v>52</v>
      </c>
      <c r="C35" s="100"/>
      <c r="D35" s="100"/>
      <c r="E35" s="100"/>
      <c r="F35" s="100"/>
      <c r="G35" s="100"/>
      <c r="H35" s="100"/>
      <c r="I35" s="71"/>
      <c r="J35" s="73" t="s">
        <v>173</v>
      </c>
      <c r="K35" s="73" t="s">
        <v>174</v>
      </c>
      <c r="L35" s="73" t="s">
        <v>160</v>
      </c>
      <c r="M35" s="73" t="s">
        <v>188</v>
      </c>
      <c r="N35" s="73"/>
      <c r="O35" s="80">
        <v>0.95</v>
      </c>
      <c r="P35" s="76"/>
    </row>
    <row r="36" spans="1:17" ht="24.95" customHeight="1">
      <c r="A36" s="97" t="s">
        <v>49</v>
      </c>
      <c r="B36" s="97" t="s">
        <v>53</v>
      </c>
      <c r="C36" s="98"/>
      <c r="D36" s="98"/>
      <c r="E36" s="98"/>
      <c r="F36" s="98"/>
      <c r="G36" s="98"/>
      <c r="H36" s="98"/>
      <c r="I36" s="71"/>
      <c r="J36" s="73" t="s">
        <v>173</v>
      </c>
      <c r="K36" s="73" t="s">
        <v>174</v>
      </c>
      <c r="L36" s="73" t="s">
        <v>160</v>
      </c>
      <c r="M36" s="73" t="s">
        <v>188</v>
      </c>
      <c r="N36" s="73"/>
      <c r="O36" s="79">
        <v>0.95</v>
      </c>
      <c r="P36" s="76"/>
    </row>
    <row r="37" spans="1:17" ht="24.95" customHeight="1">
      <c r="A37" s="99" t="s">
        <v>49</v>
      </c>
      <c r="B37" s="99" t="s">
        <v>54</v>
      </c>
      <c r="C37" s="100"/>
      <c r="D37" s="100"/>
      <c r="E37" s="100"/>
      <c r="F37" s="100"/>
      <c r="G37" s="100"/>
      <c r="H37" s="100"/>
      <c r="I37" s="71"/>
      <c r="J37" s="73" t="s">
        <v>173</v>
      </c>
      <c r="K37" s="73" t="s">
        <v>174</v>
      </c>
      <c r="L37" s="73" t="s">
        <v>160</v>
      </c>
      <c r="M37" s="73" t="s">
        <v>188</v>
      </c>
      <c r="N37" s="75">
        <v>0.1</v>
      </c>
      <c r="O37" s="80">
        <v>1</v>
      </c>
      <c r="P37" s="76"/>
    </row>
    <row r="38" spans="1:17" ht="24.95" customHeight="1">
      <c r="A38" s="97" t="s">
        <v>49</v>
      </c>
      <c r="B38" s="97" t="s">
        <v>55</v>
      </c>
      <c r="C38" s="98"/>
      <c r="D38" s="98"/>
      <c r="E38" s="98"/>
      <c r="F38" s="98"/>
      <c r="G38" s="98"/>
      <c r="H38" s="98"/>
      <c r="I38" s="71"/>
      <c r="J38" s="73"/>
      <c r="K38" s="73"/>
      <c r="L38" s="73"/>
      <c r="M38" s="73"/>
      <c r="N38" s="73"/>
      <c r="O38" s="73"/>
      <c r="P38" s="76"/>
    </row>
    <row r="39" spans="1:17" ht="24.95" customHeight="1">
      <c r="A39" s="99" t="s">
        <v>49</v>
      </c>
      <c r="B39" s="100"/>
      <c r="C39" s="100" t="s">
        <v>56</v>
      </c>
      <c r="D39" s="100"/>
      <c r="E39" s="100"/>
      <c r="F39" s="100"/>
      <c r="G39" s="100"/>
      <c r="H39" s="100"/>
      <c r="I39" s="71"/>
      <c r="J39" s="73" t="s">
        <v>173</v>
      </c>
      <c r="K39" s="73" t="s">
        <v>174</v>
      </c>
      <c r="L39" s="73" t="s">
        <v>160</v>
      </c>
      <c r="M39" s="73" t="s">
        <v>164</v>
      </c>
      <c r="N39" s="73"/>
      <c r="O39" s="80">
        <v>0.6</v>
      </c>
      <c r="P39" s="76"/>
    </row>
    <row r="40" spans="1:17" ht="24.95" customHeight="1">
      <c r="A40" s="97" t="s">
        <v>49</v>
      </c>
      <c r="B40" s="98"/>
      <c r="C40" s="98" t="s">
        <v>57</v>
      </c>
      <c r="D40" s="98"/>
      <c r="E40" s="98"/>
      <c r="F40" s="98"/>
      <c r="G40" s="98"/>
      <c r="H40" s="98"/>
      <c r="I40" s="71"/>
      <c r="J40" s="73" t="s">
        <v>173</v>
      </c>
      <c r="K40" s="73" t="s">
        <v>174</v>
      </c>
      <c r="L40" s="73" t="s">
        <v>160</v>
      </c>
      <c r="M40" s="73" t="s">
        <v>164</v>
      </c>
      <c r="N40" s="73"/>
      <c r="O40" s="79">
        <v>0.3</v>
      </c>
      <c r="P40" s="76"/>
    </row>
    <row r="41" spans="1:17" ht="24.95" customHeight="1">
      <c r="A41" s="99" t="s">
        <v>49</v>
      </c>
      <c r="B41" s="100"/>
      <c r="C41" s="100" t="s">
        <v>58</v>
      </c>
      <c r="D41" s="100"/>
      <c r="E41" s="100"/>
      <c r="F41" s="100"/>
      <c r="G41" s="100"/>
      <c r="H41" s="100"/>
      <c r="I41" s="71"/>
      <c r="J41" s="73" t="s">
        <v>173</v>
      </c>
      <c r="K41" s="73" t="s">
        <v>174</v>
      </c>
      <c r="L41" s="73" t="s">
        <v>160</v>
      </c>
      <c r="M41" s="73" t="s">
        <v>164</v>
      </c>
      <c r="N41" s="73"/>
      <c r="O41" s="80">
        <v>0.1</v>
      </c>
      <c r="P41" s="76"/>
    </row>
    <row r="42" spans="1:17" ht="24.95" customHeight="1">
      <c r="A42" s="97"/>
      <c r="B42" s="98"/>
      <c r="C42" s="98"/>
      <c r="D42" s="98"/>
      <c r="E42" s="98"/>
      <c r="F42" s="98"/>
      <c r="G42" s="98"/>
      <c r="H42" s="98"/>
      <c r="I42" s="71"/>
      <c r="J42" s="73"/>
      <c r="K42" s="73"/>
      <c r="L42" s="73"/>
      <c r="M42" s="73"/>
      <c r="N42" s="73"/>
      <c r="O42" s="73"/>
      <c r="P42" s="76"/>
    </row>
    <row r="43" spans="1:17" ht="24.95" customHeight="1">
      <c r="A43" s="99" t="s">
        <v>59</v>
      </c>
      <c r="B43" s="100" t="s">
        <v>60</v>
      </c>
      <c r="C43" s="100"/>
      <c r="D43" s="100"/>
      <c r="E43" s="100"/>
      <c r="F43" s="100"/>
      <c r="G43" s="100"/>
      <c r="H43" s="100"/>
      <c r="I43" s="71"/>
      <c r="J43" s="72" t="s">
        <v>167</v>
      </c>
      <c r="K43" s="72" t="s">
        <v>162</v>
      </c>
      <c r="L43" s="72" t="s">
        <v>192</v>
      </c>
      <c r="M43" s="72"/>
      <c r="N43" s="72"/>
      <c r="O43" s="72">
        <f>O16*75%</f>
        <v>10125</v>
      </c>
      <c r="P43" s="76"/>
    </row>
    <row r="44" spans="1:17" ht="24.95" customHeight="1">
      <c r="A44" s="97" t="s">
        <v>59</v>
      </c>
      <c r="B44" s="97" t="s">
        <v>61</v>
      </c>
      <c r="C44" s="98"/>
      <c r="D44" s="98"/>
      <c r="E44" s="98"/>
      <c r="F44" s="98"/>
      <c r="G44" s="98"/>
      <c r="H44" s="98"/>
      <c r="I44" s="71"/>
      <c r="J44" s="72" t="s">
        <v>167</v>
      </c>
      <c r="K44" s="72" t="s">
        <v>162</v>
      </c>
      <c r="L44" s="72" t="s">
        <v>193</v>
      </c>
      <c r="M44" s="72"/>
      <c r="N44" s="72"/>
      <c r="O44" s="72">
        <f>O43*25%</f>
        <v>2531.25</v>
      </c>
      <c r="P44" s="76"/>
    </row>
    <row r="45" spans="1:17" ht="24.95" customHeight="1">
      <c r="A45" s="99" t="s">
        <v>59</v>
      </c>
      <c r="B45" s="99" t="s">
        <v>62</v>
      </c>
      <c r="C45" s="100"/>
      <c r="D45" s="100"/>
      <c r="E45" s="100"/>
      <c r="F45" s="100"/>
      <c r="G45" s="100"/>
      <c r="H45" s="100"/>
      <c r="I45" s="71"/>
      <c r="J45" s="72" t="s">
        <v>167</v>
      </c>
      <c r="K45" s="72" t="s">
        <v>162</v>
      </c>
      <c r="L45" s="72" t="s">
        <v>194</v>
      </c>
      <c r="M45" s="72"/>
      <c r="N45" s="72"/>
      <c r="O45" s="108">
        <f>O43</f>
        <v>10125</v>
      </c>
      <c r="P45" s="76"/>
    </row>
    <row r="46" spans="1:17" ht="24.95" customHeight="1">
      <c r="A46" s="97" t="s">
        <v>59</v>
      </c>
      <c r="B46" s="97" t="s">
        <v>63</v>
      </c>
      <c r="C46" s="98"/>
      <c r="D46" s="98"/>
      <c r="E46" s="98"/>
      <c r="F46" s="98"/>
      <c r="G46" s="98"/>
      <c r="H46" s="98"/>
      <c r="I46" s="71"/>
      <c r="J46" s="72" t="s">
        <v>167</v>
      </c>
      <c r="K46" s="72" t="s">
        <v>162</v>
      </c>
      <c r="L46" s="72" t="s">
        <v>195</v>
      </c>
      <c r="M46" s="72"/>
      <c r="N46" s="72"/>
      <c r="O46" s="72">
        <v>50</v>
      </c>
      <c r="P46" s="76"/>
      <c r="Q46" s="2" t="s">
        <v>196</v>
      </c>
    </row>
    <row r="47" spans="1:17" ht="24.95" customHeight="1">
      <c r="A47" s="99" t="s">
        <v>59</v>
      </c>
      <c r="B47" s="99" t="s">
        <v>64</v>
      </c>
      <c r="C47" s="100"/>
      <c r="D47" s="100"/>
      <c r="E47" s="100"/>
      <c r="F47" s="100"/>
      <c r="G47" s="100"/>
      <c r="H47" s="100"/>
      <c r="I47" s="71"/>
      <c r="J47" s="72" t="s">
        <v>167</v>
      </c>
      <c r="K47" s="72" t="s">
        <v>162</v>
      </c>
      <c r="L47" s="72"/>
      <c r="M47" s="72"/>
      <c r="N47" s="72"/>
      <c r="O47" s="108">
        <v>20</v>
      </c>
      <c r="P47" s="76"/>
    </row>
    <row r="48" spans="1:17" ht="24.95" customHeight="1">
      <c r="A48" s="97" t="s">
        <v>59</v>
      </c>
      <c r="B48" s="97" t="s">
        <v>65</v>
      </c>
      <c r="C48" s="98"/>
      <c r="D48" s="98"/>
      <c r="E48" s="98"/>
      <c r="F48" s="98"/>
      <c r="G48" s="98"/>
      <c r="H48" s="98"/>
      <c r="I48" s="71"/>
      <c r="J48" s="72" t="s">
        <v>167</v>
      </c>
      <c r="K48" s="72" t="s">
        <v>162</v>
      </c>
      <c r="L48" s="72"/>
      <c r="M48" s="72"/>
      <c r="N48" s="72"/>
      <c r="O48" s="72">
        <v>25</v>
      </c>
      <c r="P48" s="76"/>
    </row>
    <row r="49" spans="1:17" ht="24.95" customHeight="1">
      <c r="A49" s="99" t="s">
        <v>59</v>
      </c>
      <c r="B49" s="99" t="s">
        <v>66</v>
      </c>
      <c r="C49" s="100"/>
      <c r="D49" s="100"/>
      <c r="E49" s="100"/>
      <c r="F49" s="100"/>
      <c r="G49" s="100"/>
      <c r="H49" s="100"/>
      <c r="I49" s="71"/>
      <c r="J49" s="72" t="s">
        <v>167</v>
      </c>
      <c r="K49" s="72" t="s">
        <v>162</v>
      </c>
      <c r="L49" s="72"/>
      <c r="M49" s="72"/>
      <c r="N49" s="72"/>
      <c r="O49" s="108">
        <v>18</v>
      </c>
      <c r="P49" s="76"/>
      <c r="Q49" s="2" t="s">
        <v>197</v>
      </c>
    </row>
    <row r="50" spans="1:17" ht="24.95" customHeight="1">
      <c r="A50" s="97"/>
      <c r="B50" s="97"/>
      <c r="C50" s="98"/>
      <c r="D50" s="98"/>
      <c r="E50" s="98"/>
      <c r="F50" s="98"/>
      <c r="G50" s="98"/>
      <c r="H50" s="98"/>
      <c r="I50" s="71"/>
      <c r="J50" s="79"/>
      <c r="K50" s="79"/>
      <c r="L50" s="79"/>
      <c r="M50" s="79"/>
      <c r="N50" s="79"/>
      <c r="O50" s="79"/>
      <c r="P50" s="76"/>
    </row>
    <row r="51" spans="1:17" ht="24.95" customHeight="1">
      <c r="A51" s="283"/>
      <c r="B51" s="284"/>
      <c r="C51" s="284"/>
      <c r="D51" s="284"/>
      <c r="E51" s="284"/>
      <c r="F51" s="284"/>
      <c r="G51" s="284"/>
      <c r="H51" s="284"/>
      <c r="I51" s="71"/>
      <c r="J51" s="78"/>
      <c r="K51" s="78"/>
      <c r="L51" s="78"/>
      <c r="M51" s="78"/>
      <c r="N51" s="78"/>
      <c r="O51" s="78"/>
      <c r="P51" s="76"/>
    </row>
    <row r="52" spans="1:17" ht="24.95" customHeight="1">
      <c r="A52" s="281"/>
      <c r="B52" s="282"/>
      <c r="C52" s="282"/>
      <c r="D52" s="282"/>
      <c r="E52" s="282"/>
      <c r="F52" s="282"/>
      <c r="G52" s="282"/>
      <c r="H52" s="282"/>
      <c r="I52" s="71"/>
      <c r="J52" s="73"/>
      <c r="K52" s="73"/>
      <c r="L52" s="73"/>
      <c r="M52" s="73"/>
      <c r="N52" s="73"/>
      <c r="O52" s="73"/>
      <c r="P52" s="76"/>
    </row>
    <row r="53" spans="1:17" ht="24.95" customHeight="1">
      <c r="A53" s="283"/>
      <c r="B53" s="284"/>
      <c r="C53" s="284"/>
      <c r="D53" s="284"/>
      <c r="E53" s="284"/>
      <c r="F53" s="284"/>
      <c r="G53" s="284"/>
      <c r="H53" s="284"/>
      <c r="I53" s="71"/>
      <c r="J53" s="78"/>
      <c r="K53" s="78"/>
      <c r="L53" s="78"/>
      <c r="M53" s="78"/>
      <c r="N53" s="78"/>
      <c r="O53" s="78"/>
      <c r="P53" s="76"/>
    </row>
    <row r="54" spans="1:17" ht="24.95" customHeight="1">
      <c r="A54" s="281"/>
      <c r="B54" s="282"/>
      <c r="C54" s="282"/>
      <c r="D54" s="282"/>
      <c r="E54" s="282"/>
      <c r="F54" s="282"/>
      <c r="G54" s="282"/>
      <c r="H54" s="282"/>
      <c r="I54" s="71"/>
      <c r="J54" s="73"/>
      <c r="K54" s="73"/>
      <c r="L54" s="73"/>
      <c r="M54" s="73"/>
      <c r="N54" s="73"/>
      <c r="O54" s="73"/>
      <c r="P54" s="76"/>
    </row>
    <row r="55" spans="1:17" ht="24.95" customHeight="1">
      <c r="A55" s="283"/>
      <c r="B55" s="284"/>
      <c r="C55" s="284"/>
      <c r="D55" s="284"/>
      <c r="E55" s="284"/>
      <c r="F55" s="284"/>
      <c r="G55" s="284"/>
      <c r="H55" s="284"/>
      <c r="I55" s="71"/>
      <c r="J55" s="78"/>
      <c r="K55" s="78"/>
      <c r="L55" s="78"/>
      <c r="M55" s="78"/>
      <c r="N55" s="78"/>
      <c r="O55" s="78"/>
      <c r="P55" s="76"/>
    </row>
    <row r="56" spans="1:17" ht="24.95" customHeight="1">
      <c r="A56" s="281"/>
      <c r="B56" s="282"/>
      <c r="C56" s="282"/>
      <c r="D56" s="282"/>
      <c r="E56" s="282"/>
      <c r="F56" s="282"/>
      <c r="G56" s="282"/>
      <c r="H56" s="282"/>
      <c r="I56" s="71"/>
      <c r="J56" s="73"/>
      <c r="K56" s="73"/>
      <c r="L56" s="73"/>
      <c r="M56" s="73"/>
      <c r="N56" s="73"/>
      <c r="O56" s="73"/>
      <c r="P56" s="76"/>
    </row>
    <row r="57" spans="1:17" ht="24.95" customHeight="1">
      <c r="A57" s="283"/>
      <c r="B57" s="284"/>
      <c r="C57" s="284"/>
      <c r="D57" s="284"/>
      <c r="E57" s="284"/>
      <c r="F57" s="284"/>
      <c r="G57" s="284"/>
      <c r="H57" s="284"/>
      <c r="I57" s="71"/>
      <c r="J57" s="78"/>
      <c r="K57" s="78"/>
      <c r="L57" s="78"/>
      <c r="M57" s="78"/>
      <c r="N57" s="78"/>
      <c r="O57" s="78"/>
      <c r="P57" s="76"/>
    </row>
    <row r="58" spans="1:17" ht="24.95" customHeight="1">
      <c r="A58" s="281"/>
      <c r="B58" s="282"/>
      <c r="C58" s="282"/>
      <c r="D58" s="282"/>
      <c r="E58" s="282"/>
      <c r="F58" s="282"/>
      <c r="G58" s="282"/>
      <c r="H58" s="282"/>
      <c r="I58" s="71"/>
      <c r="J58" s="73"/>
      <c r="K58" s="73"/>
      <c r="L58" s="73"/>
      <c r="M58" s="73"/>
      <c r="N58" s="73"/>
      <c r="O58" s="73"/>
      <c r="P58" s="76"/>
    </row>
    <row r="59" spans="1:17" ht="24.95" customHeight="1">
      <c r="A59" s="283"/>
      <c r="B59" s="284"/>
      <c r="C59" s="284"/>
      <c r="D59" s="284"/>
      <c r="E59" s="284"/>
      <c r="F59" s="284"/>
      <c r="G59" s="284"/>
      <c r="H59" s="284"/>
      <c r="I59" s="71"/>
      <c r="J59" s="78"/>
      <c r="K59" s="78"/>
      <c r="L59" s="78"/>
      <c r="M59" s="78"/>
      <c r="N59" s="78"/>
      <c r="O59" s="78"/>
      <c r="P59" s="76"/>
    </row>
    <row r="60" spans="1:17" ht="24.95" customHeight="1">
      <c r="A60" s="281"/>
      <c r="B60" s="282"/>
      <c r="C60" s="282"/>
      <c r="D60" s="282"/>
      <c r="E60" s="282"/>
      <c r="F60" s="282"/>
      <c r="G60" s="282"/>
      <c r="H60" s="282"/>
      <c r="I60" s="71"/>
      <c r="J60" s="73"/>
      <c r="K60" s="73"/>
      <c r="L60" s="73"/>
      <c r="M60" s="73"/>
      <c r="N60" s="73"/>
      <c r="O60" s="73"/>
      <c r="P60" s="76"/>
    </row>
  </sheetData>
  <sheetProtection formatRows="0"/>
  <mergeCells count="22">
    <mergeCell ref="O8:O9"/>
    <mergeCell ref="D3:H3"/>
    <mergeCell ref="D4:H4"/>
    <mergeCell ref="D5:H5"/>
    <mergeCell ref="A7:B7"/>
    <mergeCell ref="A8:A9"/>
    <mergeCell ref="B8:H9"/>
    <mergeCell ref="J8:J9"/>
    <mergeCell ref="K8:K9"/>
    <mergeCell ref="L8:L9"/>
    <mergeCell ref="M8:M9"/>
    <mergeCell ref="N8:N9"/>
    <mergeCell ref="A60:H60"/>
    <mergeCell ref="A51:H51"/>
    <mergeCell ref="A52:H52"/>
    <mergeCell ref="A53:H53"/>
    <mergeCell ref="A54:H54"/>
    <mergeCell ref="A55:H55"/>
    <mergeCell ref="A56:H56"/>
    <mergeCell ref="A57:H57"/>
    <mergeCell ref="A58:H58"/>
    <mergeCell ref="A59:H59"/>
  </mergeCells>
  <conditionalFormatting sqref="J10:O60">
    <cfRule type="expression" dxfId="43" priority="1">
      <formula>MOD(ROW(),2)=1</formula>
    </cfRule>
  </conditionalFormatting>
  <pageMargins left="0.25" right="0.25"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1C83-1DCE-4DE4-A0F5-41EDF2A366BD}">
  <sheetPr>
    <tabColor theme="1"/>
  </sheetPr>
  <dimension ref="A2:S30"/>
  <sheetViews>
    <sheetView showGridLines="0" zoomScaleNormal="100" workbookViewId="0">
      <selection activeCell="A4" sqref="A4:J4"/>
    </sheetView>
  </sheetViews>
  <sheetFormatPr defaultColWidth="9.140625" defaultRowHeight="14.45"/>
  <cols>
    <col min="1" max="1" width="8.42578125" style="2" customWidth="1"/>
    <col min="2" max="2" width="40" style="2" customWidth="1"/>
    <col min="3" max="3" width="14.5703125" style="2" customWidth="1"/>
    <col min="4" max="8" width="7.5703125" style="2" customWidth="1"/>
    <col min="9" max="9" width="12.140625" style="2" customWidth="1"/>
    <col min="10" max="12" width="10.5703125" style="2" customWidth="1"/>
    <col min="13" max="13" width="0.85546875" style="2" customWidth="1"/>
    <col min="14" max="14" width="9.5703125" customWidth="1"/>
    <col min="15" max="15" width="9.42578125" customWidth="1"/>
    <col min="16" max="16" width="9.85546875" style="32" customWidth="1"/>
    <col min="17" max="17" width="10.42578125" customWidth="1"/>
    <col min="18" max="18" width="20.42578125" customWidth="1"/>
    <col min="19" max="19" width="6.42578125" style="2" customWidth="1"/>
    <col min="20" max="23" width="9.140625" style="2"/>
    <col min="24" max="24" width="22" style="2" customWidth="1"/>
    <col min="25" max="16384" width="9.140625" style="2"/>
  </cols>
  <sheetData>
    <row r="2" spans="1:18" ht="24.6">
      <c r="A2" s="20" t="s">
        <v>2</v>
      </c>
      <c r="B2" s="21"/>
      <c r="C2" s="21"/>
      <c r="D2" s="21"/>
      <c r="E2" s="21"/>
      <c r="F2" s="21"/>
      <c r="G2" s="21"/>
      <c r="H2" s="21"/>
      <c r="I2" s="22"/>
      <c r="J2" s="22"/>
      <c r="K2" s="22"/>
      <c r="L2" s="22"/>
    </row>
    <row r="3" spans="1:18" s="24" customFormat="1" ht="20.25" customHeight="1">
      <c r="A3" s="23" t="s">
        <v>14</v>
      </c>
      <c r="B3" s="23"/>
      <c r="C3" s="301" t="str">
        <f>Instructions!D8</f>
        <v>Amazing Health Factory Pty Ltd</v>
      </c>
      <c r="D3" s="301"/>
      <c r="E3" s="301"/>
      <c r="F3" s="301"/>
      <c r="G3" s="301"/>
      <c r="H3" s="301"/>
      <c r="I3" s="301"/>
      <c r="J3" s="301"/>
      <c r="K3" s="57"/>
      <c r="L3" s="57"/>
      <c r="M3" s="33"/>
      <c r="N3"/>
      <c r="O3"/>
      <c r="P3" s="35"/>
      <c r="Q3"/>
      <c r="R3"/>
    </row>
    <row r="4" spans="1:18" s="24" customFormat="1" ht="20.25" customHeight="1">
      <c r="A4" s="23" t="s">
        <v>15</v>
      </c>
      <c r="B4" s="23"/>
      <c r="C4" s="302" t="str">
        <f>Instructions!D9</f>
        <v>333-2B-3</v>
      </c>
      <c r="D4" s="302"/>
      <c r="E4" s="302"/>
      <c r="F4" s="302"/>
      <c r="G4" s="302"/>
      <c r="H4" s="302"/>
      <c r="I4" s="302"/>
      <c r="J4" s="302"/>
      <c r="K4" s="57"/>
      <c r="L4" s="57"/>
      <c r="M4" s="33"/>
      <c r="N4"/>
      <c r="O4"/>
      <c r="P4" s="35"/>
      <c r="Q4"/>
      <c r="R4"/>
    </row>
    <row r="5" spans="1:18" s="24" customFormat="1" ht="22.5" customHeight="1">
      <c r="A5" s="58" t="s">
        <v>16</v>
      </c>
      <c r="B5" s="58"/>
      <c r="C5" s="287" t="str">
        <f>Instructions!D10</f>
        <v>Low Intensity Mental Health Services</v>
      </c>
      <c r="D5" s="287"/>
      <c r="E5" s="287"/>
      <c r="F5" s="287"/>
      <c r="G5" s="287"/>
      <c r="H5" s="287"/>
      <c r="I5" s="287"/>
      <c r="J5" s="287"/>
      <c r="K5" s="58"/>
      <c r="L5" s="25"/>
      <c r="M5" s="33"/>
      <c r="N5"/>
      <c r="O5"/>
      <c r="P5" s="35"/>
      <c r="Q5"/>
      <c r="R5"/>
    </row>
    <row r="6" spans="1:18" s="24" customFormat="1" ht="22.5" customHeight="1">
      <c r="A6" s="58"/>
      <c r="B6" s="23"/>
      <c r="C6" s="23"/>
      <c r="D6" s="23"/>
      <c r="E6" s="23"/>
      <c r="F6" s="23"/>
      <c r="G6" s="23"/>
      <c r="H6" s="23"/>
      <c r="I6" s="28"/>
      <c r="J6" s="28"/>
      <c r="K6" s="25"/>
      <c r="L6" s="25"/>
      <c r="M6" s="33"/>
      <c r="N6"/>
      <c r="O6"/>
      <c r="P6" s="35"/>
      <c r="Q6"/>
      <c r="R6"/>
    </row>
    <row r="7" spans="1:18" ht="18" customHeight="1">
      <c r="A7" s="274" t="s">
        <v>18</v>
      </c>
      <c r="B7" s="274"/>
      <c r="C7" s="24"/>
      <c r="D7" s="24"/>
      <c r="E7" s="24"/>
      <c r="F7" s="24"/>
      <c r="G7" s="24"/>
      <c r="H7" s="24"/>
      <c r="I7" s="29"/>
      <c r="J7" s="29"/>
      <c r="K7" s="30"/>
      <c r="L7" s="30"/>
      <c r="M7" s="36"/>
    </row>
    <row r="8" spans="1:18" ht="24.75" customHeight="1">
      <c r="A8" s="297" t="s">
        <v>20</v>
      </c>
      <c r="B8" s="298"/>
      <c r="C8" s="298"/>
      <c r="D8" s="298"/>
      <c r="E8" s="298"/>
      <c r="F8" s="298"/>
      <c r="G8" s="298"/>
      <c r="H8" s="298"/>
      <c r="I8" s="293" t="s">
        <v>22</v>
      </c>
      <c r="J8" s="293" t="s">
        <v>23</v>
      </c>
      <c r="K8" s="295" t="s">
        <v>24</v>
      </c>
      <c r="L8" s="293" t="s">
        <v>25</v>
      </c>
      <c r="M8" s="37"/>
      <c r="N8" s="279" t="s">
        <v>198</v>
      </c>
      <c r="O8" s="280"/>
      <c r="P8" s="280"/>
      <c r="Q8" s="290"/>
    </row>
    <row r="9" spans="1:18" ht="32.25" customHeight="1">
      <c r="A9" s="299"/>
      <c r="B9" s="300"/>
      <c r="C9" s="300"/>
      <c r="D9" s="300"/>
      <c r="E9" s="300"/>
      <c r="F9" s="300"/>
      <c r="G9" s="300"/>
      <c r="H9" s="300"/>
      <c r="I9" s="294"/>
      <c r="J9" s="294"/>
      <c r="K9" s="296"/>
      <c r="L9" s="294"/>
      <c r="M9" s="37"/>
      <c r="N9" s="14" t="s">
        <v>199</v>
      </c>
      <c r="O9" s="14" t="s">
        <v>160</v>
      </c>
      <c r="P9" s="15" t="s">
        <v>200</v>
      </c>
      <c r="Q9" s="16" t="s">
        <v>201</v>
      </c>
    </row>
    <row r="10" spans="1:18" ht="24.95" customHeight="1">
      <c r="A10" s="291" t="s">
        <v>130</v>
      </c>
      <c r="B10" s="292"/>
      <c r="C10" s="292"/>
      <c r="D10" s="292"/>
      <c r="E10" s="292"/>
      <c r="F10" s="292"/>
      <c r="G10" s="292"/>
      <c r="H10" s="292"/>
      <c r="I10" s="56"/>
      <c r="J10" s="56"/>
      <c r="K10" s="56"/>
      <c r="L10" s="56"/>
      <c r="M10" s="38"/>
      <c r="N10" s="19">
        <f>I10+J10+K10+L10</f>
        <v>0</v>
      </c>
      <c r="O10" s="17">
        <v>1</v>
      </c>
      <c r="P10" s="61">
        <f>O10-N10</f>
        <v>1</v>
      </c>
      <c r="Q10" s="18">
        <f>P10/O10</f>
        <v>1</v>
      </c>
    </row>
    <row r="11" spans="1:18" ht="24.95" customHeight="1">
      <c r="A11" s="288" t="s">
        <v>28</v>
      </c>
      <c r="B11" s="289"/>
      <c r="C11" s="289"/>
      <c r="D11" s="289"/>
      <c r="E11" s="289"/>
      <c r="F11" s="289"/>
      <c r="G11" s="289"/>
      <c r="H11" s="289"/>
      <c r="I11" s="54"/>
      <c r="J11" s="54"/>
      <c r="K11" s="54"/>
      <c r="L11" s="54"/>
      <c r="M11" s="38"/>
      <c r="N11" s="19">
        <f t="shared" ref="N11:N28" si="0">I11+J11+K11+L11</f>
        <v>0</v>
      </c>
      <c r="O11" s="17">
        <v>0</v>
      </c>
      <c r="P11" s="61">
        <f t="shared" ref="P11:P28" si="1">O11-N11</f>
        <v>0</v>
      </c>
      <c r="Q11" s="18" t="e">
        <f t="shared" ref="Q11:Q28" si="2">P11/O11</f>
        <v>#DIV/0!</v>
      </c>
    </row>
    <row r="12" spans="1:18" ht="24.95" customHeight="1">
      <c r="A12" s="291" t="s">
        <v>29</v>
      </c>
      <c r="B12" s="292"/>
      <c r="C12" s="292"/>
      <c r="D12" s="292"/>
      <c r="E12" s="292"/>
      <c r="F12" s="292"/>
      <c r="G12" s="292"/>
      <c r="H12" s="292"/>
      <c r="I12" s="56"/>
      <c r="J12" s="56"/>
      <c r="K12" s="56"/>
      <c r="L12" s="56"/>
      <c r="M12" s="38"/>
      <c r="N12" s="19">
        <f t="shared" si="0"/>
        <v>0</v>
      </c>
      <c r="O12" s="17">
        <v>0</v>
      </c>
      <c r="P12" s="61">
        <f t="shared" si="1"/>
        <v>0</v>
      </c>
      <c r="Q12" s="18" t="e">
        <f t="shared" si="2"/>
        <v>#DIV/0!</v>
      </c>
    </row>
    <row r="13" spans="1:18" ht="24.95" customHeight="1">
      <c r="A13" s="288" t="s">
        <v>202</v>
      </c>
      <c r="B13" s="289"/>
      <c r="C13" s="289"/>
      <c r="D13" s="289"/>
      <c r="E13" s="289"/>
      <c r="F13" s="289"/>
      <c r="G13" s="289"/>
      <c r="H13" s="289"/>
      <c r="I13" s="54"/>
      <c r="J13" s="54"/>
      <c r="K13" s="54"/>
      <c r="L13" s="54"/>
      <c r="M13" s="38"/>
      <c r="N13" s="19">
        <f t="shared" si="0"/>
        <v>0</v>
      </c>
      <c r="O13" s="17">
        <v>0</v>
      </c>
      <c r="P13" s="61">
        <f t="shared" si="1"/>
        <v>0</v>
      </c>
      <c r="Q13" s="18" t="e">
        <f t="shared" si="2"/>
        <v>#DIV/0!</v>
      </c>
    </row>
    <row r="14" spans="1:18" ht="24.95" customHeight="1">
      <c r="A14" s="291" t="s">
        <v>203</v>
      </c>
      <c r="B14" s="292"/>
      <c r="C14" s="292"/>
      <c r="D14" s="292"/>
      <c r="E14" s="292"/>
      <c r="F14" s="292"/>
      <c r="G14" s="292"/>
      <c r="H14" s="292"/>
      <c r="I14" s="56"/>
      <c r="J14" s="56"/>
      <c r="K14" s="56"/>
      <c r="L14" s="56"/>
      <c r="M14" s="38"/>
      <c r="N14" s="19">
        <f t="shared" si="0"/>
        <v>0</v>
      </c>
      <c r="O14" s="17">
        <v>0</v>
      </c>
      <c r="P14" s="61">
        <f t="shared" si="1"/>
        <v>0</v>
      </c>
      <c r="Q14" s="18" t="e">
        <f t="shared" si="2"/>
        <v>#DIV/0!</v>
      </c>
    </row>
    <row r="15" spans="1:18" ht="24.95" hidden="1" customHeight="1">
      <c r="A15" s="288"/>
      <c r="B15" s="289"/>
      <c r="C15" s="289"/>
      <c r="D15" s="289"/>
      <c r="E15" s="289"/>
      <c r="F15" s="289"/>
      <c r="G15" s="289"/>
      <c r="H15" s="289"/>
      <c r="I15" s="54"/>
      <c r="J15" s="54"/>
      <c r="K15" s="54"/>
      <c r="L15" s="54"/>
      <c r="M15" s="38"/>
      <c r="N15" s="19">
        <f t="shared" si="0"/>
        <v>0</v>
      </c>
      <c r="O15" s="17">
        <v>0</v>
      </c>
      <c r="P15" s="61">
        <f t="shared" si="1"/>
        <v>0</v>
      </c>
      <c r="Q15" s="18" t="e">
        <f t="shared" si="2"/>
        <v>#DIV/0!</v>
      </c>
    </row>
    <row r="16" spans="1:18" ht="24.95" customHeight="1">
      <c r="A16" s="291" t="s">
        <v>37</v>
      </c>
      <c r="B16" s="292"/>
      <c r="C16" s="292"/>
      <c r="D16" s="292"/>
      <c r="E16" s="292"/>
      <c r="F16" s="292"/>
      <c r="G16" s="292"/>
      <c r="H16" s="292"/>
      <c r="I16" s="56"/>
      <c r="J16" s="56"/>
      <c r="K16" s="56"/>
      <c r="L16" s="56"/>
      <c r="M16" s="38"/>
      <c r="N16" s="19">
        <f t="shared" si="0"/>
        <v>0</v>
      </c>
      <c r="O16" s="17">
        <v>0</v>
      </c>
      <c r="P16" s="61">
        <f t="shared" si="1"/>
        <v>0</v>
      </c>
      <c r="Q16" s="18" t="e">
        <f t="shared" si="2"/>
        <v>#DIV/0!</v>
      </c>
    </row>
    <row r="17" spans="1:19" ht="24.95" customHeight="1">
      <c r="A17" s="60"/>
      <c r="B17" s="289" t="s">
        <v>204</v>
      </c>
      <c r="C17" s="289"/>
      <c r="D17" s="289"/>
      <c r="E17" s="289"/>
      <c r="F17" s="289"/>
      <c r="G17" s="289"/>
      <c r="H17" s="289"/>
      <c r="I17" s="54"/>
      <c r="J17" s="54"/>
      <c r="K17" s="54"/>
      <c r="L17" s="54"/>
      <c r="M17" s="38"/>
      <c r="N17" s="19">
        <f t="shared" si="0"/>
        <v>0</v>
      </c>
      <c r="O17" s="17">
        <v>0</v>
      </c>
      <c r="P17" s="61">
        <f t="shared" si="1"/>
        <v>0</v>
      </c>
      <c r="Q17" s="18" t="e">
        <f t="shared" si="2"/>
        <v>#DIV/0!</v>
      </c>
    </row>
    <row r="18" spans="1:19" ht="24.95" hidden="1" customHeight="1">
      <c r="A18" s="59"/>
      <c r="B18" s="292"/>
      <c r="C18" s="292"/>
      <c r="D18" s="292"/>
      <c r="E18" s="292"/>
      <c r="F18" s="292"/>
      <c r="G18" s="292"/>
      <c r="H18" s="292"/>
      <c r="I18" s="56"/>
      <c r="J18" s="56"/>
      <c r="K18" s="56"/>
      <c r="L18" s="56"/>
      <c r="M18" s="38"/>
      <c r="N18" s="19">
        <f t="shared" si="0"/>
        <v>0</v>
      </c>
      <c r="O18" s="17">
        <v>0</v>
      </c>
      <c r="P18" s="61">
        <f t="shared" si="1"/>
        <v>0</v>
      </c>
      <c r="Q18" s="18" t="e">
        <f t="shared" si="2"/>
        <v>#DIV/0!</v>
      </c>
    </row>
    <row r="19" spans="1:19" ht="24.95" hidden="1" customHeight="1">
      <c r="A19" s="60"/>
      <c r="B19" s="289"/>
      <c r="C19" s="289"/>
      <c r="D19" s="289"/>
      <c r="E19" s="289"/>
      <c r="F19" s="289"/>
      <c r="G19" s="289"/>
      <c r="H19" s="289"/>
      <c r="I19" s="54"/>
      <c r="J19" s="54"/>
      <c r="K19" s="54"/>
      <c r="L19" s="54"/>
      <c r="M19" s="38"/>
      <c r="N19" s="19">
        <f t="shared" si="0"/>
        <v>0</v>
      </c>
      <c r="O19" s="17">
        <v>0</v>
      </c>
      <c r="P19" s="61">
        <f t="shared" si="1"/>
        <v>0</v>
      </c>
      <c r="Q19" s="18" t="e">
        <f t="shared" si="2"/>
        <v>#DIV/0!</v>
      </c>
    </row>
    <row r="20" spans="1:19" ht="24.95" customHeight="1">
      <c r="A20" s="59"/>
      <c r="B20" s="292" t="s">
        <v>205</v>
      </c>
      <c r="C20" s="292"/>
      <c r="D20" s="292"/>
      <c r="E20" s="292"/>
      <c r="F20" s="292"/>
      <c r="G20" s="292"/>
      <c r="H20" s="292"/>
      <c r="I20" s="56"/>
      <c r="J20" s="56"/>
      <c r="K20" s="56"/>
      <c r="L20" s="56"/>
      <c r="M20" s="38"/>
      <c r="N20" s="19">
        <f t="shared" si="0"/>
        <v>0</v>
      </c>
      <c r="O20" s="17">
        <v>0</v>
      </c>
      <c r="P20" s="61">
        <f t="shared" si="1"/>
        <v>0</v>
      </c>
      <c r="Q20" s="18" t="e">
        <f t="shared" si="2"/>
        <v>#DIV/0!</v>
      </c>
    </row>
    <row r="21" spans="1:19" ht="24.95" customHeight="1">
      <c r="A21" s="60"/>
      <c r="B21" s="289" t="s">
        <v>206</v>
      </c>
      <c r="C21" s="289"/>
      <c r="D21" s="289"/>
      <c r="E21" s="289"/>
      <c r="F21" s="289"/>
      <c r="G21" s="289"/>
      <c r="H21" s="289"/>
      <c r="I21" s="54"/>
      <c r="J21" s="54"/>
      <c r="K21" s="54"/>
      <c r="L21" s="54"/>
      <c r="M21" s="38"/>
      <c r="N21" s="19">
        <f t="shared" si="0"/>
        <v>0</v>
      </c>
      <c r="O21" s="17">
        <v>0</v>
      </c>
      <c r="P21" s="61">
        <f t="shared" si="1"/>
        <v>0</v>
      </c>
      <c r="Q21" s="18" t="e">
        <f t="shared" si="2"/>
        <v>#DIV/0!</v>
      </c>
    </row>
    <row r="22" spans="1:19" ht="24.95" customHeight="1">
      <c r="A22" s="291" t="s">
        <v>207</v>
      </c>
      <c r="B22" s="292"/>
      <c r="C22" s="292"/>
      <c r="D22" s="292"/>
      <c r="E22" s="292"/>
      <c r="F22" s="292"/>
      <c r="G22" s="292"/>
      <c r="H22" s="292"/>
      <c r="I22" s="56"/>
      <c r="J22" s="56"/>
      <c r="K22" s="56"/>
      <c r="L22" s="56"/>
      <c r="M22" s="38"/>
      <c r="N22" s="19">
        <f t="shared" si="0"/>
        <v>0</v>
      </c>
      <c r="O22" s="17">
        <v>0</v>
      </c>
      <c r="P22" s="61">
        <f t="shared" si="1"/>
        <v>0</v>
      </c>
      <c r="Q22" s="18" t="e">
        <f t="shared" si="2"/>
        <v>#DIV/0!</v>
      </c>
      <c r="S22" s="65"/>
    </row>
    <row r="23" spans="1:19" ht="24.95" customHeight="1">
      <c r="A23" s="283" t="s">
        <v>36</v>
      </c>
      <c r="B23" s="284"/>
      <c r="C23" s="284"/>
      <c r="D23" s="284"/>
      <c r="E23" s="284"/>
      <c r="F23" s="284"/>
      <c r="G23" s="284"/>
      <c r="H23" s="284"/>
      <c r="I23" s="54"/>
      <c r="J23" s="54"/>
      <c r="K23" s="54"/>
      <c r="L23" s="54"/>
      <c r="M23" s="38"/>
      <c r="N23" s="19">
        <f t="shared" si="0"/>
        <v>0</v>
      </c>
      <c r="O23" s="17">
        <v>0</v>
      </c>
      <c r="P23" s="61">
        <f t="shared" si="1"/>
        <v>0</v>
      </c>
      <c r="Q23" s="18" t="e">
        <f t="shared" si="2"/>
        <v>#DIV/0!</v>
      </c>
    </row>
    <row r="24" spans="1:19" ht="24.95" customHeight="1">
      <c r="A24" s="281" t="s">
        <v>43</v>
      </c>
      <c r="B24" s="282"/>
      <c r="C24" s="282"/>
      <c r="D24" s="282"/>
      <c r="E24" s="282"/>
      <c r="F24" s="282"/>
      <c r="G24" s="282"/>
      <c r="H24" s="282"/>
      <c r="I24" s="56"/>
      <c r="J24" s="56"/>
      <c r="K24" s="56"/>
      <c r="L24" s="56"/>
      <c r="M24" s="38"/>
      <c r="N24" s="19">
        <f t="shared" si="0"/>
        <v>0</v>
      </c>
      <c r="O24" s="17">
        <v>0</v>
      </c>
      <c r="P24" s="61">
        <f t="shared" si="1"/>
        <v>0</v>
      </c>
      <c r="Q24" s="18" t="e">
        <f t="shared" si="2"/>
        <v>#DIV/0!</v>
      </c>
    </row>
    <row r="25" spans="1:19" ht="24.95" customHeight="1">
      <c r="A25" s="288" t="s">
        <v>45</v>
      </c>
      <c r="B25" s="289"/>
      <c r="C25" s="289"/>
      <c r="D25" s="289"/>
      <c r="E25" s="289"/>
      <c r="F25" s="289"/>
      <c r="G25" s="289"/>
      <c r="H25" s="289"/>
      <c r="I25" s="54"/>
      <c r="J25" s="54"/>
      <c r="K25" s="54"/>
      <c r="L25" s="54"/>
      <c r="M25" s="38"/>
      <c r="N25" s="19">
        <f t="shared" si="0"/>
        <v>0</v>
      </c>
      <c r="O25" s="17">
        <v>0</v>
      </c>
      <c r="P25" s="61">
        <f t="shared" si="1"/>
        <v>0</v>
      </c>
      <c r="Q25" s="18" t="e">
        <f t="shared" si="2"/>
        <v>#DIV/0!</v>
      </c>
    </row>
    <row r="26" spans="1:19" ht="24.95" customHeight="1">
      <c r="A26" s="291" t="s">
        <v>46</v>
      </c>
      <c r="B26" s="292"/>
      <c r="C26" s="292"/>
      <c r="D26" s="292"/>
      <c r="E26" s="292"/>
      <c r="F26" s="292"/>
      <c r="G26" s="292"/>
      <c r="H26" s="292"/>
      <c r="I26" s="13"/>
      <c r="J26" s="13"/>
      <c r="K26" s="13"/>
      <c r="L26" s="13"/>
      <c r="M26" s="38"/>
      <c r="N26" s="19">
        <f t="shared" si="0"/>
        <v>0</v>
      </c>
      <c r="O26" s="17">
        <v>0</v>
      </c>
      <c r="P26" s="61">
        <f t="shared" si="1"/>
        <v>0</v>
      </c>
      <c r="Q26" s="18" t="e">
        <f t="shared" si="2"/>
        <v>#DIV/0!</v>
      </c>
    </row>
    <row r="27" spans="1:19" ht="24.75" customHeight="1">
      <c r="A27" s="288" t="s">
        <v>47</v>
      </c>
      <c r="B27" s="289"/>
      <c r="C27" s="289"/>
      <c r="D27" s="289"/>
      <c r="E27" s="289"/>
      <c r="F27" s="289"/>
      <c r="G27" s="289"/>
      <c r="H27" s="289"/>
      <c r="I27" s="54"/>
      <c r="J27" s="54"/>
      <c r="K27" s="54"/>
      <c r="L27" s="54"/>
      <c r="M27" s="38"/>
      <c r="N27" s="19">
        <f t="shared" si="0"/>
        <v>0</v>
      </c>
      <c r="O27" s="17">
        <v>0</v>
      </c>
      <c r="P27" s="61">
        <f t="shared" si="1"/>
        <v>0</v>
      </c>
      <c r="Q27" s="18" t="e">
        <f t="shared" si="2"/>
        <v>#DIV/0!</v>
      </c>
    </row>
    <row r="28" spans="1:19" ht="25.5" customHeight="1">
      <c r="A28" s="291" t="s">
        <v>48</v>
      </c>
      <c r="B28" s="292"/>
      <c r="C28" s="292"/>
      <c r="D28" s="292"/>
      <c r="E28" s="292"/>
      <c r="F28" s="292"/>
      <c r="G28" s="292"/>
      <c r="H28" s="292"/>
      <c r="I28" s="13"/>
      <c r="J28" s="13"/>
      <c r="K28" s="13"/>
      <c r="L28" s="13"/>
      <c r="M28" s="38"/>
      <c r="N28" s="19">
        <f t="shared" si="0"/>
        <v>0</v>
      </c>
      <c r="O28" s="17">
        <v>0</v>
      </c>
      <c r="P28" s="61">
        <f t="shared" si="1"/>
        <v>0</v>
      </c>
      <c r="Q28" s="18" t="e">
        <f t="shared" si="2"/>
        <v>#DIV/0!</v>
      </c>
    </row>
    <row r="29" spans="1:19" ht="26.25" customHeight="1">
      <c r="A29" s="288"/>
      <c r="B29" s="289"/>
      <c r="C29" s="289"/>
      <c r="D29" s="289"/>
      <c r="E29" s="289"/>
      <c r="F29" s="289"/>
      <c r="G29" s="289"/>
      <c r="H29" s="289"/>
      <c r="I29" s="54"/>
      <c r="J29" s="54"/>
      <c r="K29" s="54"/>
      <c r="L29" s="54"/>
      <c r="M29" s="38"/>
      <c r="N29" s="19"/>
      <c r="O29" s="62"/>
      <c r="P29" s="18"/>
      <c r="Q29" s="18"/>
    </row>
    <row r="30" spans="1:19" ht="18.75" customHeight="1"/>
  </sheetData>
  <sheetProtection formatRows="0"/>
  <mergeCells count="30">
    <mergeCell ref="C3:J3"/>
    <mergeCell ref="B17:H17"/>
    <mergeCell ref="A7:B7"/>
    <mergeCell ref="A28:H28"/>
    <mergeCell ref="A10:H10"/>
    <mergeCell ref="A11:H11"/>
    <mergeCell ref="A12:H12"/>
    <mergeCell ref="A13:H13"/>
    <mergeCell ref="A14:H14"/>
    <mergeCell ref="A15:H15"/>
    <mergeCell ref="A16:H16"/>
    <mergeCell ref="B18:H18"/>
    <mergeCell ref="B19:H19"/>
    <mergeCell ref="B20:H20"/>
    <mergeCell ref="C4:J4"/>
    <mergeCell ref="C5:J5"/>
    <mergeCell ref="A29:H29"/>
    <mergeCell ref="N8:Q8"/>
    <mergeCell ref="A27:H27"/>
    <mergeCell ref="A25:H25"/>
    <mergeCell ref="A22:H22"/>
    <mergeCell ref="A23:H23"/>
    <mergeCell ref="A24:H24"/>
    <mergeCell ref="A26:H26"/>
    <mergeCell ref="L8:L9"/>
    <mergeCell ref="K8:K9"/>
    <mergeCell ref="J8:J9"/>
    <mergeCell ref="A8:H9"/>
    <mergeCell ref="I8:I9"/>
    <mergeCell ref="B21:H21"/>
  </mergeCells>
  <conditionalFormatting sqref="N29:P29">
    <cfRule type="expression" dxfId="42" priority="8">
      <formula>MOD(ROW(),2)=1</formula>
    </cfRule>
  </conditionalFormatting>
  <conditionalFormatting sqref="N10:Q28 Q11:Q29">
    <cfRule type="expression" dxfId="41" priority="4">
      <formula>MOD(ROW(),2)=1</formula>
    </cfRule>
  </conditionalFormatting>
  <pageMargins left="0.25" right="0.25"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F196-6FE4-4E06-BB93-FA9C1AFF572C}">
  <sheetPr>
    <tabColor theme="4" tint="-0.249977111117893"/>
  </sheetPr>
  <dimension ref="A2:J19"/>
  <sheetViews>
    <sheetView showGridLines="0" zoomScale="40" zoomScaleNormal="40" workbookViewId="0">
      <selection activeCell="A2" sqref="A2:XFD9"/>
    </sheetView>
  </sheetViews>
  <sheetFormatPr defaultColWidth="9.140625" defaultRowHeight="14.1"/>
  <cols>
    <col min="1" max="1" width="8.42578125" style="156" customWidth="1"/>
    <col min="2" max="2" width="57" style="156" customWidth="1"/>
    <col min="3" max="3" width="17.28515625" style="156" customWidth="1"/>
    <col min="4" max="7" width="64.42578125" style="156" customWidth="1"/>
    <col min="8" max="9" width="24.28515625" style="156" customWidth="1"/>
    <col min="10" max="16384" width="9.140625" style="156"/>
  </cols>
  <sheetData>
    <row r="2" spans="1:10" ht="24.6">
      <c r="A2" s="307" t="s">
        <v>2</v>
      </c>
      <c r="B2" s="307"/>
      <c r="C2" s="307"/>
    </row>
    <row r="3" spans="1:10" s="162" customFormat="1" ht="20.25" customHeight="1">
      <c r="A3" s="159" t="s">
        <v>14</v>
      </c>
      <c r="B3" s="159"/>
      <c r="C3" s="309" t="str">
        <f>Instructions!D8</f>
        <v>Amazing Health Factory Pty Ltd</v>
      </c>
      <c r="D3" s="309"/>
      <c r="E3" s="159"/>
    </row>
    <row r="4" spans="1:10" s="162" customFormat="1" ht="22.5" customHeight="1">
      <c r="A4" s="159" t="s">
        <v>15</v>
      </c>
      <c r="B4" s="222"/>
      <c r="C4" s="309" t="str">
        <f>Instructions!D9</f>
        <v>333-2B-3</v>
      </c>
      <c r="D4" s="309"/>
      <c r="E4" s="222"/>
    </row>
    <row r="5" spans="1:10" s="162" customFormat="1" ht="22.5" customHeight="1">
      <c r="A5" s="159" t="s">
        <v>16</v>
      </c>
      <c r="B5" s="222"/>
      <c r="C5" s="309" t="str">
        <f>Instructions!D10</f>
        <v>Low Intensity Mental Health Services</v>
      </c>
      <c r="D5" s="309"/>
      <c r="E5" s="223"/>
    </row>
    <row r="6" spans="1:10" s="162" customFormat="1" ht="22.5" customHeight="1">
      <c r="A6" s="224" t="s">
        <v>17</v>
      </c>
      <c r="B6" s="222"/>
      <c r="C6" s="310">
        <f>Instructions!D11</f>
        <v>45747</v>
      </c>
      <c r="D6" s="310"/>
      <c r="E6" s="221"/>
    </row>
    <row r="7" spans="1:10" s="162" customFormat="1" ht="13.15" customHeight="1">
      <c r="A7" s="224"/>
      <c r="B7" s="222"/>
      <c r="C7" s="221"/>
      <c r="D7" s="221"/>
      <c r="E7" s="221"/>
    </row>
    <row r="8" spans="1:10" ht="22.5" customHeight="1">
      <c r="A8" s="308" t="s">
        <v>208</v>
      </c>
      <c r="B8" s="308"/>
      <c r="C8" s="308"/>
    </row>
    <row r="9" spans="1:10" ht="36.75" customHeight="1">
      <c r="A9" s="305" t="s">
        <v>209</v>
      </c>
      <c r="B9" s="306"/>
      <c r="C9" s="306"/>
      <c r="D9" s="225" t="s">
        <v>210</v>
      </c>
      <c r="E9" s="225" t="s">
        <v>211</v>
      </c>
      <c r="F9" s="225" t="s">
        <v>212</v>
      </c>
      <c r="G9" s="226" t="s">
        <v>213</v>
      </c>
      <c r="H9" s="227"/>
      <c r="I9" s="227"/>
      <c r="J9" s="154"/>
    </row>
    <row r="10" spans="1:10" ht="174" customHeight="1">
      <c r="A10" s="303" t="s">
        <v>214</v>
      </c>
      <c r="B10" s="304"/>
      <c r="C10" s="304"/>
      <c r="D10" s="174"/>
      <c r="E10" s="174"/>
      <c r="F10" s="174"/>
      <c r="G10" s="174"/>
      <c r="H10" s="179"/>
      <c r="I10" s="169"/>
    </row>
    <row r="11" spans="1:10" ht="174" customHeight="1">
      <c r="A11" s="303" t="s">
        <v>215</v>
      </c>
      <c r="B11" s="304"/>
      <c r="C11" s="304"/>
      <c r="D11" s="229"/>
      <c r="E11" s="229"/>
      <c r="F11" s="229"/>
      <c r="G11" s="229"/>
      <c r="H11" s="178"/>
      <c r="I11" s="170"/>
    </row>
    <row r="12" spans="1:10" ht="174" customHeight="1">
      <c r="A12" s="303" t="s">
        <v>216</v>
      </c>
      <c r="B12" s="304"/>
      <c r="C12" s="304"/>
      <c r="D12" s="174"/>
      <c r="E12" s="174"/>
      <c r="F12" s="174"/>
      <c r="G12" s="174"/>
      <c r="H12" s="177"/>
      <c r="I12" s="171"/>
    </row>
    <row r="13" spans="1:10" ht="174" customHeight="1">
      <c r="A13" s="303" t="s">
        <v>217</v>
      </c>
      <c r="B13" s="304"/>
      <c r="C13" s="304"/>
      <c r="D13" s="230"/>
      <c r="E13" s="230"/>
      <c r="F13" s="230"/>
      <c r="G13" s="230"/>
      <c r="H13" s="175"/>
      <c r="I13" s="172"/>
    </row>
    <row r="14" spans="1:10" ht="174" customHeight="1">
      <c r="A14" s="303" t="s">
        <v>218</v>
      </c>
      <c r="B14" s="304"/>
      <c r="C14" s="304"/>
      <c r="D14" s="231"/>
      <c r="E14" s="231"/>
      <c r="F14" s="231"/>
      <c r="G14" s="231"/>
      <c r="H14" s="176"/>
      <c r="I14" s="173"/>
    </row>
    <row r="15" spans="1:10" ht="36.75" customHeight="1">
      <c r="A15" s="305" t="s">
        <v>219</v>
      </c>
      <c r="B15" s="306"/>
      <c r="C15" s="306"/>
      <c r="D15" s="232"/>
      <c r="E15" s="232"/>
      <c r="F15" s="232"/>
      <c r="G15" s="232"/>
      <c r="H15" s="228"/>
      <c r="I15" s="227"/>
      <c r="J15" s="154"/>
    </row>
    <row r="16" spans="1:10" ht="174.6" customHeight="1">
      <c r="A16" s="303" t="s">
        <v>220</v>
      </c>
      <c r="B16" s="304"/>
      <c r="C16" s="304"/>
      <c r="D16" s="230"/>
      <c r="E16" s="230"/>
      <c r="F16" s="230"/>
      <c r="G16" s="230"/>
      <c r="H16" s="175"/>
      <c r="I16" s="172"/>
    </row>
    <row r="17" spans="1:9" ht="174.6" customHeight="1">
      <c r="A17" s="303" t="s">
        <v>221</v>
      </c>
      <c r="B17" s="304"/>
      <c r="C17" s="304"/>
      <c r="D17" s="230"/>
      <c r="E17" s="230"/>
      <c r="F17" s="230"/>
      <c r="G17" s="230"/>
      <c r="H17" s="175"/>
      <c r="I17" s="172"/>
    </row>
    <row r="18" spans="1:9" ht="174.6" customHeight="1">
      <c r="A18" s="303" t="s">
        <v>222</v>
      </c>
      <c r="B18" s="304"/>
      <c r="C18" s="304"/>
      <c r="D18" s="230"/>
      <c r="E18" s="230"/>
      <c r="F18" s="230"/>
      <c r="G18" s="230"/>
      <c r="H18" s="172"/>
      <c r="I18" s="172"/>
    </row>
    <row r="19" spans="1:9" ht="174.6" customHeight="1">
      <c r="A19" s="303" t="s">
        <v>223</v>
      </c>
      <c r="B19" s="304"/>
      <c r="C19" s="304"/>
      <c r="D19" s="230"/>
      <c r="E19" s="230"/>
      <c r="F19" s="230"/>
      <c r="G19" s="230"/>
      <c r="H19" s="172"/>
      <c r="I19" s="172"/>
    </row>
  </sheetData>
  <sheetProtection formatRows="0"/>
  <mergeCells count="17">
    <mergeCell ref="A2:C2"/>
    <mergeCell ref="A13:C13"/>
    <mergeCell ref="A8:C8"/>
    <mergeCell ref="A11:C11"/>
    <mergeCell ref="A9:C9"/>
    <mergeCell ref="A10:C10"/>
    <mergeCell ref="A12:C12"/>
    <mergeCell ref="C3:D3"/>
    <mergeCell ref="C4:D4"/>
    <mergeCell ref="C5:D5"/>
    <mergeCell ref="C6:D6"/>
    <mergeCell ref="A19:C19"/>
    <mergeCell ref="A16:C16"/>
    <mergeCell ref="A17:C17"/>
    <mergeCell ref="A15:C15"/>
    <mergeCell ref="A14:C14"/>
    <mergeCell ref="A18:C18"/>
  </mergeCells>
  <pageMargins left="0.23622047244094491" right="0.23622047244094491" top="0.74803149606299213" bottom="0.74803149606299213" header="0.31496062992125984" footer="0.31496062992125984"/>
  <pageSetup paperSize="8" orientation="landscape" r:id="rId1"/>
  <headerFooter>
    <oddHeader xml:space="preserve">&amp;C&amp;"-,Bold"&amp;18EXAMPLE ONLY </oddHeader>
    <oddFooter xml:space="preserve">&amp;C&amp;"-,Bold"&amp;18EXAMPLE ONLY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CCD8-4F29-4BCE-AD5D-E29A8C231273}">
  <sheetPr>
    <tabColor theme="1"/>
  </sheetPr>
  <dimension ref="A2:U37"/>
  <sheetViews>
    <sheetView workbookViewId="0">
      <selection activeCell="A4" sqref="A4:J4"/>
    </sheetView>
  </sheetViews>
  <sheetFormatPr defaultColWidth="9.140625" defaultRowHeight="14.45"/>
  <cols>
    <col min="1" max="1" width="8.42578125" style="2" customWidth="1"/>
    <col min="2" max="2" width="27" style="2" customWidth="1"/>
    <col min="3" max="3" width="14.5703125" style="2" customWidth="1"/>
    <col min="4" max="8" width="7.5703125" style="2" customWidth="1"/>
    <col min="9" max="9" width="7.140625" style="2" customWidth="1"/>
    <col min="10" max="10" width="13" style="2" customWidth="1"/>
    <col min="11" max="11" width="10.140625" style="2" customWidth="1"/>
    <col min="12" max="15" width="10.5703125" style="2" customWidth="1"/>
    <col min="16" max="16" width="0.85546875" style="2" customWidth="1"/>
    <col min="17" max="17" width="9.5703125" customWidth="1"/>
    <col min="18" max="18" width="9.42578125" customWidth="1"/>
    <col min="19" max="19" width="9.85546875" style="32" customWidth="1"/>
    <col min="20" max="20" width="10.42578125" customWidth="1"/>
    <col min="21" max="21" width="20.42578125" customWidth="1"/>
    <col min="22" max="22" width="6.42578125" style="2" customWidth="1"/>
    <col min="23" max="26" width="9.140625" style="2"/>
    <col min="27" max="27" width="22" style="2" customWidth="1"/>
    <col min="28" max="16384" width="9.140625" style="2"/>
  </cols>
  <sheetData>
    <row r="2" spans="1:21" ht="24.6">
      <c r="A2" s="377" t="s">
        <v>224</v>
      </c>
      <c r="B2" s="377"/>
      <c r="C2" s="377"/>
      <c r="D2" s="377"/>
      <c r="E2" s="377"/>
      <c r="F2" s="377"/>
      <c r="G2" s="377"/>
      <c r="H2" s="377"/>
      <c r="I2" s="377"/>
      <c r="J2" s="377"/>
      <c r="K2" s="377"/>
      <c r="L2" s="22"/>
      <c r="M2" s="22"/>
      <c r="N2" s="22"/>
      <c r="O2" s="22"/>
    </row>
    <row r="3" spans="1:21" s="24" customFormat="1" ht="17.45">
      <c r="A3" s="23" t="s">
        <v>225</v>
      </c>
      <c r="B3" s="23"/>
      <c r="C3" s="23"/>
      <c r="D3" s="23"/>
      <c r="E3" s="23"/>
      <c r="F3" s="23"/>
      <c r="G3" s="23"/>
      <c r="H3" s="317"/>
      <c r="I3" s="317"/>
      <c r="J3" s="317"/>
      <c r="K3" s="317"/>
      <c r="L3" s="57"/>
      <c r="M3" s="57"/>
      <c r="N3" s="57"/>
      <c r="O3" s="57"/>
      <c r="P3" s="33"/>
      <c r="Q3"/>
      <c r="R3"/>
      <c r="S3" s="35"/>
      <c r="T3"/>
      <c r="U3"/>
    </row>
    <row r="4" spans="1:21" s="24" customFormat="1" ht="17.45">
      <c r="A4" s="58" t="s">
        <v>16</v>
      </c>
      <c r="B4" s="23"/>
      <c r="C4" s="23"/>
      <c r="D4" s="23"/>
      <c r="E4" s="23"/>
      <c r="F4" s="23"/>
      <c r="G4" s="23"/>
      <c r="H4" s="23"/>
      <c r="I4" s="23"/>
      <c r="J4" s="23"/>
      <c r="K4" s="27"/>
      <c r="L4" s="28"/>
      <c r="M4" s="28"/>
      <c r="N4" s="25"/>
      <c r="O4" s="25"/>
      <c r="P4" s="33"/>
      <c r="Q4"/>
      <c r="R4"/>
      <c r="S4" s="35"/>
      <c r="T4"/>
      <c r="U4"/>
    </row>
    <row r="5" spans="1:21" s="24" customFormat="1" ht="17.45">
      <c r="A5" s="58"/>
      <c r="B5" s="23"/>
      <c r="C5" s="23"/>
      <c r="D5" s="23"/>
      <c r="E5" s="23"/>
      <c r="F5" s="23"/>
      <c r="G5" s="23"/>
      <c r="H5" s="23"/>
      <c r="I5" s="23"/>
      <c r="J5" s="23"/>
      <c r="K5" s="27"/>
      <c r="L5" s="28"/>
      <c r="M5" s="28"/>
      <c r="N5" s="25"/>
      <c r="O5" s="25"/>
      <c r="P5" s="33"/>
      <c r="Q5"/>
      <c r="R5"/>
      <c r="S5" s="35"/>
      <c r="T5"/>
      <c r="U5"/>
    </row>
    <row r="7" spans="1:21" ht="21.95">
      <c r="A7" s="318" t="s">
        <v>226</v>
      </c>
      <c r="B7" s="318"/>
      <c r="C7" s="318"/>
      <c r="D7" s="318"/>
      <c r="E7" s="318"/>
      <c r="F7" s="318"/>
      <c r="G7" s="318"/>
      <c r="H7" s="318"/>
      <c r="I7" s="318"/>
      <c r="J7" s="318"/>
      <c r="K7" s="318"/>
      <c r="L7" s="318"/>
      <c r="M7" s="318"/>
      <c r="N7" s="318"/>
      <c r="O7" s="318"/>
      <c r="P7" s="318"/>
      <c r="Q7" s="318"/>
      <c r="R7" s="318"/>
      <c r="S7" s="318"/>
      <c r="T7" s="318"/>
    </row>
    <row r="8" spans="1:21" ht="33" customHeight="1">
      <c r="A8" s="319" t="s">
        <v>227</v>
      </c>
      <c r="B8" s="319"/>
      <c r="C8" s="319"/>
      <c r="D8" s="319"/>
      <c r="E8" s="319"/>
      <c r="F8" s="319"/>
      <c r="G8" s="319"/>
      <c r="H8" s="319"/>
      <c r="I8" s="319"/>
      <c r="J8" s="319"/>
      <c r="K8" s="319"/>
      <c r="L8" s="319"/>
      <c r="M8" s="319"/>
      <c r="N8" s="319"/>
      <c r="O8" s="319"/>
      <c r="P8" s="319"/>
      <c r="Q8" s="319"/>
      <c r="R8" s="319"/>
      <c r="S8" s="319"/>
      <c r="T8" s="319"/>
    </row>
    <row r="9" spans="1:21">
      <c r="A9" s="320" t="s">
        <v>228</v>
      </c>
      <c r="B9" s="320"/>
      <c r="C9" s="320"/>
      <c r="D9" s="320"/>
      <c r="E9" s="320"/>
      <c r="F9" s="320"/>
      <c r="G9" s="320"/>
      <c r="H9" s="320"/>
      <c r="I9" s="320"/>
      <c r="J9" s="320"/>
      <c r="K9" s="320"/>
      <c r="L9" s="320"/>
      <c r="M9" s="320"/>
      <c r="N9" s="320"/>
      <c r="O9" s="320"/>
      <c r="P9" s="320"/>
      <c r="Q9" s="320"/>
      <c r="R9" s="320"/>
      <c r="S9" s="320"/>
      <c r="T9" s="320"/>
    </row>
    <row r="10" spans="1:21" ht="72.599999999999994" customHeight="1">
      <c r="A10" s="316" t="s">
        <v>229</v>
      </c>
      <c r="B10" s="316"/>
      <c r="C10" s="316"/>
      <c r="D10" s="312"/>
      <c r="E10" s="312"/>
      <c r="F10" s="312"/>
      <c r="G10" s="312"/>
      <c r="H10" s="312"/>
      <c r="I10" s="312"/>
      <c r="J10" s="312"/>
      <c r="K10" s="312"/>
      <c r="L10" s="312"/>
      <c r="M10" s="312"/>
      <c r="N10" s="312"/>
      <c r="O10" s="312"/>
      <c r="P10" s="312"/>
      <c r="Q10" s="312"/>
      <c r="R10" s="312"/>
      <c r="S10" s="312"/>
      <c r="T10" s="312"/>
    </row>
    <row r="11" spans="1:21" ht="51.6" customHeight="1">
      <c r="A11" s="314" t="s">
        <v>230</v>
      </c>
      <c r="B11" s="315"/>
      <c r="C11" s="315"/>
      <c r="D11" s="312"/>
      <c r="E11" s="312"/>
      <c r="F11" s="312"/>
      <c r="G11" s="312"/>
      <c r="H11" s="312"/>
      <c r="I11" s="312"/>
      <c r="J11" s="312"/>
      <c r="K11" s="312"/>
      <c r="L11" s="312"/>
      <c r="M11" s="312"/>
      <c r="N11" s="312"/>
      <c r="O11" s="312"/>
      <c r="P11" s="312"/>
      <c r="Q11" s="312"/>
      <c r="R11" s="312"/>
      <c r="S11" s="312"/>
      <c r="T11" s="312"/>
    </row>
    <row r="12" spans="1:21" ht="47.45" customHeight="1">
      <c r="A12" s="316" t="s">
        <v>231</v>
      </c>
      <c r="B12" s="316"/>
      <c r="C12" s="316"/>
      <c r="D12" s="312"/>
      <c r="E12" s="312"/>
      <c r="F12" s="312"/>
      <c r="G12" s="312"/>
      <c r="H12" s="312"/>
      <c r="I12" s="312"/>
      <c r="J12" s="312"/>
      <c r="K12" s="312"/>
      <c r="L12" s="312"/>
      <c r="M12" s="312"/>
      <c r="N12" s="312"/>
      <c r="O12" s="312"/>
      <c r="P12" s="312"/>
      <c r="Q12" s="312"/>
      <c r="R12" s="312"/>
      <c r="S12" s="312"/>
      <c r="T12" s="312"/>
    </row>
    <row r="13" spans="1:21" ht="50.45" customHeight="1">
      <c r="A13" s="316" t="s">
        <v>232</v>
      </c>
      <c r="B13" s="316"/>
      <c r="C13" s="316"/>
      <c r="D13" s="312"/>
      <c r="E13" s="312"/>
      <c r="F13" s="312"/>
      <c r="G13" s="312"/>
      <c r="H13" s="312"/>
      <c r="I13" s="312"/>
      <c r="J13" s="312"/>
      <c r="K13" s="312"/>
      <c r="L13" s="312"/>
      <c r="M13" s="312"/>
      <c r="N13" s="312"/>
      <c r="O13" s="312"/>
      <c r="P13" s="312"/>
      <c r="Q13" s="312"/>
      <c r="R13" s="312"/>
      <c r="S13" s="312"/>
      <c r="T13" s="312"/>
    </row>
    <row r="14" spans="1:21" ht="60" customHeight="1">
      <c r="A14" s="311" t="s">
        <v>233</v>
      </c>
      <c r="B14" s="311"/>
      <c r="C14" s="311"/>
      <c r="D14" s="312"/>
      <c r="E14" s="312"/>
      <c r="F14" s="312"/>
      <c r="G14" s="312"/>
      <c r="H14" s="312"/>
      <c r="I14" s="312"/>
      <c r="J14" s="312"/>
      <c r="K14" s="312"/>
      <c r="L14" s="312"/>
      <c r="M14" s="312"/>
      <c r="N14" s="312"/>
      <c r="O14" s="312"/>
      <c r="P14" s="312"/>
      <c r="Q14" s="312"/>
      <c r="R14" s="312"/>
      <c r="S14" s="312"/>
      <c r="T14" s="312"/>
    </row>
    <row r="15" spans="1:21">
      <c r="A15" s="313"/>
      <c r="B15" s="313"/>
      <c r="C15" s="313"/>
    </row>
    <row r="16" spans="1:21">
      <c r="A16" s="313"/>
      <c r="B16" s="313"/>
      <c r="C16" s="313"/>
    </row>
    <row r="36" spans="10:10">
      <c r="J36" s="64"/>
    </row>
    <row r="37" spans="10:10">
      <c r="J37" s="63"/>
    </row>
  </sheetData>
  <protectedRanges>
    <protectedRange sqref="A10:C14" name="Data16_1_3_3"/>
  </protectedRanges>
  <mergeCells count="17">
    <mergeCell ref="A10:C10"/>
    <mergeCell ref="D10:T10"/>
    <mergeCell ref="A2:K2"/>
    <mergeCell ref="H3:K3"/>
    <mergeCell ref="A7:T7"/>
    <mergeCell ref="A8:T8"/>
    <mergeCell ref="A9:T9"/>
    <mergeCell ref="A14:C14"/>
    <mergeCell ref="D14:T14"/>
    <mergeCell ref="A15:C15"/>
    <mergeCell ref="A16:C16"/>
    <mergeCell ref="A11:C11"/>
    <mergeCell ref="D11:T11"/>
    <mergeCell ref="A12:C12"/>
    <mergeCell ref="D12:T12"/>
    <mergeCell ref="A13:C13"/>
    <mergeCell ref="D13:T1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159A-65AB-4BB4-A09E-4BB9F74ABF9B}">
  <sheetPr>
    <tabColor rgb="FF00B398"/>
  </sheetPr>
  <dimension ref="A2:U40"/>
  <sheetViews>
    <sheetView showGridLines="0" topLeftCell="A12" zoomScale="70" zoomScaleNormal="70" workbookViewId="0">
      <selection activeCell="D11" sqref="D11:T11"/>
    </sheetView>
  </sheetViews>
  <sheetFormatPr defaultColWidth="9.140625" defaultRowHeight="14.45"/>
  <cols>
    <col min="1" max="1" width="8.42578125" style="156" customWidth="1"/>
    <col min="2" max="2" width="22.42578125" style="156" customWidth="1"/>
    <col min="3" max="3" width="14.5703125" style="156" customWidth="1"/>
    <col min="4" max="8" width="7.5703125" style="156" customWidth="1"/>
    <col min="9" max="9" width="7.140625" style="156" customWidth="1"/>
    <col min="10" max="10" width="13" style="156" customWidth="1"/>
    <col min="11" max="11" width="10.140625" style="156" customWidth="1"/>
    <col min="12" max="15" width="10.5703125" style="156" customWidth="1"/>
    <col min="16" max="16" width="0.85546875" style="156" customWidth="1"/>
    <col min="17" max="17" width="9.5703125" style="154" customWidth="1"/>
    <col min="18" max="18" width="9.42578125" style="154" customWidth="1"/>
    <col min="19" max="19" width="9.85546875" style="158" customWidth="1"/>
    <col min="20" max="20" width="10.42578125" style="154" customWidth="1"/>
    <col min="21" max="21" width="20.42578125" style="154" customWidth="1"/>
    <col min="22" max="22" width="6.42578125" style="156" customWidth="1"/>
    <col min="23" max="26" width="9.140625" style="156"/>
    <col min="27" max="27" width="22" style="156" customWidth="1"/>
    <col min="28" max="16384" width="9.140625" style="156"/>
  </cols>
  <sheetData>
    <row r="2" spans="1:21" ht="24.6">
      <c r="A2" s="307" t="s">
        <v>2</v>
      </c>
      <c r="B2" s="307"/>
      <c r="C2" s="307"/>
      <c r="D2" s="307"/>
      <c r="E2" s="307"/>
      <c r="F2" s="307"/>
      <c r="G2" s="307"/>
      <c r="H2" s="307"/>
      <c r="I2" s="307"/>
      <c r="J2" s="307"/>
      <c r="K2" s="307"/>
      <c r="L2" s="155"/>
      <c r="M2" s="155"/>
      <c r="N2" s="155"/>
      <c r="O2" s="155"/>
    </row>
    <row r="3" spans="1:21" s="162" customFormat="1" ht="17.45">
      <c r="A3" s="159" t="s">
        <v>14</v>
      </c>
      <c r="B3" s="159"/>
      <c r="C3" s="309" t="str">
        <f>Instructions!D8</f>
        <v>Amazing Health Factory Pty Ltd</v>
      </c>
      <c r="D3" s="309"/>
      <c r="E3" s="309"/>
      <c r="F3" s="309"/>
      <c r="G3" s="309"/>
      <c r="H3" s="309"/>
      <c r="I3" s="309"/>
      <c r="J3" s="309"/>
      <c r="K3" s="220"/>
      <c r="L3" s="233"/>
      <c r="M3" s="233"/>
      <c r="N3" s="233"/>
      <c r="O3" s="233"/>
      <c r="P3" s="161"/>
      <c r="Q3" s="154"/>
      <c r="R3" s="154"/>
      <c r="S3" s="164"/>
      <c r="T3" s="154"/>
      <c r="U3" s="154"/>
    </row>
    <row r="4" spans="1:21" s="162" customFormat="1" ht="17.45">
      <c r="A4" s="159" t="s">
        <v>15</v>
      </c>
      <c r="B4" s="159"/>
      <c r="C4" s="309" t="str">
        <f>Instructions!D9</f>
        <v>333-2B-3</v>
      </c>
      <c r="D4" s="309"/>
      <c r="E4" s="309"/>
      <c r="F4" s="309"/>
      <c r="G4" s="309"/>
      <c r="H4" s="309"/>
      <c r="I4" s="309"/>
      <c r="J4" s="309"/>
      <c r="K4" s="159"/>
      <c r="L4" s="233"/>
      <c r="M4" s="233"/>
      <c r="N4" s="233"/>
      <c r="O4" s="233"/>
      <c r="P4" s="161"/>
      <c r="Q4" s="154"/>
      <c r="R4" s="154"/>
      <c r="S4" s="164"/>
      <c r="T4" s="154"/>
      <c r="U4" s="154"/>
    </row>
    <row r="5" spans="1:21" s="162" customFormat="1" ht="17.45">
      <c r="A5" s="159" t="s">
        <v>16</v>
      </c>
      <c r="B5" s="159"/>
      <c r="C5" s="309" t="str">
        <f>Instructions!D10</f>
        <v>Low Intensity Mental Health Services</v>
      </c>
      <c r="D5" s="309"/>
      <c r="E5" s="309"/>
      <c r="F5" s="309"/>
      <c r="G5" s="309"/>
      <c r="H5" s="309"/>
      <c r="I5" s="309"/>
      <c r="J5" s="309"/>
      <c r="K5" s="220"/>
      <c r="L5" s="233"/>
      <c r="M5" s="233"/>
      <c r="N5" s="233"/>
      <c r="O5" s="233"/>
      <c r="P5" s="161"/>
      <c r="Q5" s="154"/>
      <c r="R5" s="154"/>
      <c r="S5" s="164"/>
      <c r="T5" s="154"/>
      <c r="U5" s="154"/>
    </row>
    <row r="7" spans="1:21" ht="21.95">
      <c r="A7" s="321" t="s">
        <v>226</v>
      </c>
      <c r="B7" s="321"/>
      <c r="C7" s="321"/>
      <c r="D7" s="321"/>
      <c r="E7" s="321"/>
      <c r="F7" s="321"/>
      <c r="G7" s="321"/>
      <c r="H7" s="321"/>
      <c r="I7" s="321"/>
      <c r="J7" s="321"/>
      <c r="K7" s="321"/>
      <c r="L7" s="321"/>
      <c r="M7" s="321"/>
      <c r="N7" s="321"/>
      <c r="O7" s="321"/>
      <c r="P7" s="321"/>
      <c r="Q7" s="321"/>
      <c r="R7" s="321"/>
      <c r="S7" s="321"/>
      <c r="T7" s="321"/>
    </row>
    <row r="8" spans="1:21" ht="20.45" customHeight="1">
      <c r="A8" s="326" t="s">
        <v>234</v>
      </c>
      <c r="B8" s="326"/>
      <c r="C8" s="326"/>
      <c r="D8" s="326"/>
      <c r="E8" s="326"/>
      <c r="F8" s="326"/>
      <c r="G8" s="326"/>
      <c r="H8" s="326"/>
      <c r="I8" s="326"/>
      <c r="J8" s="326"/>
      <c r="K8" s="326"/>
      <c r="L8" s="326"/>
      <c r="M8" s="326"/>
      <c r="N8" s="326"/>
      <c r="O8" s="326"/>
      <c r="P8" s="326"/>
      <c r="Q8" s="326"/>
      <c r="R8" s="326"/>
      <c r="S8" s="326"/>
      <c r="T8" s="326"/>
    </row>
    <row r="9" spans="1:21" ht="39" customHeight="1">
      <c r="A9" s="322" t="s">
        <v>235</v>
      </c>
      <c r="B9" s="322"/>
      <c r="C9" s="322"/>
      <c r="D9" s="322"/>
      <c r="E9" s="322"/>
      <c r="F9" s="322"/>
      <c r="G9" s="322"/>
      <c r="H9" s="322"/>
      <c r="I9" s="322"/>
      <c r="J9" s="322"/>
      <c r="K9" s="322"/>
      <c r="L9" s="322"/>
      <c r="M9" s="322"/>
      <c r="N9" s="322"/>
      <c r="O9" s="322"/>
      <c r="P9" s="322"/>
      <c r="Q9" s="322"/>
      <c r="R9" s="322"/>
      <c r="S9" s="322"/>
      <c r="T9" s="322"/>
    </row>
    <row r="10" spans="1:21">
      <c r="A10" s="323" t="s">
        <v>228</v>
      </c>
      <c r="B10" s="323"/>
      <c r="C10" s="323"/>
      <c r="D10" s="323"/>
      <c r="E10" s="323"/>
      <c r="F10" s="323"/>
      <c r="G10" s="323"/>
      <c r="H10" s="323"/>
      <c r="I10" s="323"/>
      <c r="J10" s="323"/>
      <c r="K10" s="323"/>
      <c r="L10" s="323"/>
      <c r="M10" s="323"/>
      <c r="N10" s="323"/>
      <c r="O10" s="323"/>
      <c r="P10" s="323"/>
      <c r="Q10" s="323"/>
      <c r="R10" s="323"/>
      <c r="S10" s="323"/>
      <c r="T10" s="323"/>
    </row>
    <row r="11" spans="1:21" ht="201" customHeight="1">
      <c r="A11" s="324" t="s">
        <v>236</v>
      </c>
      <c r="B11" s="324"/>
      <c r="C11" s="324"/>
      <c r="D11" s="325"/>
      <c r="E11" s="325"/>
      <c r="F11" s="325"/>
      <c r="G11" s="325"/>
      <c r="H11" s="325"/>
      <c r="I11" s="325"/>
      <c r="J11" s="325"/>
      <c r="K11" s="325"/>
      <c r="L11" s="325"/>
      <c r="M11" s="325"/>
      <c r="N11" s="325"/>
      <c r="O11" s="325"/>
      <c r="P11" s="325"/>
      <c r="Q11" s="325"/>
      <c r="R11" s="325"/>
      <c r="S11" s="325"/>
      <c r="T11" s="325"/>
    </row>
    <row r="12" spans="1:21" ht="201" customHeight="1">
      <c r="A12" s="329" t="s">
        <v>237</v>
      </c>
      <c r="B12" s="330"/>
      <c r="C12" s="330"/>
      <c r="D12" s="325"/>
      <c r="E12" s="325"/>
      <c r="F12" s="325"/>
      <c r="G12" s="325"/>
      <c r="H12" s="325"/>
      <c r="I12" s="325"/>
      <c r="J12" s="325"/>
      <c r="K12" s="325"/>
      <c r="L12" s="325"/>
      <c r="M12" s="325"/>
      <c r="N12" s="325"/>
      <c r="O12" s="325"/>
      <c r="P12" s="325"/>
      <c r="Q12" s="325"/>
      <c r="R12" s="325"/>
      <c r="S12" s="325"/>
      <c r="T12" s="325"/>
    </row>
    <row r="13" spans="1:21" ht="201" customHeight="1">
      <c r="A13" s="324" t="s">
        <v>238</v>
      </c>
      <c r="B13" s="324"/>
      <c r="C13" s="324"/>
      <c r="D13" s="325"/>
      <c r="E13" s="325"/>
      <c r="F13" s="325"/>
      <c r="G13" s="325"/>
      <c r="H13" s="325"/>
      <c r="I13" s="325"/>
      <c r="J13" s="325"/>
      <c r="K13" s="325"/>
      <c r="L13" s="325"/>
      <c r="M13" s="325"/>
      <c r="N13" s="325"/>
      <c r="O13" s="325"/>
      <c r="P13" s="325"/>
      <c r="Q13" s="325"/>
      <c r="R13" s="325"/>
      <c r="S13" s="325"/>
      <c r="T13" s="325"/>
    </row>
    <row r="14" spans="1:21" ht="201" customHeight="1">
      <c r="A14" s="324" t="s">
        <v>239</v>
      </c>
      <c r="B14" s="324"/>
      <c r="C14" s="324"/>
      <c r="D14" s="325"/>
      <c r="E14" s="325"/>
      <c r="F14" s="325"/>
      <c r="G14" s="325"/>
      <c r="H14" s="325"/>
      <c r="I14" s="325"/>
      <c r="J14" s="325"/>
      <c r="K14" s="325"/>
      <c r="L14" s="325"/>
      <c r="M14" s="325"/>
      <c r="N14" s="325"/>
      <c r="O14" s="325"/>
      <c r="P14" s="325"/>
      <c r="Q14" s="325"/>
      <c r="R14" s="325"/>
      <c r="S14" s="325"/>
      <c r="T14" s="325"/>
    </row>
    <row r="15" spans="1:21" ht="201" customHeight="1">
      <c r="A15" s="327" t="s">
        <v>240</v>
      </c>
      <c r="B15" s="327"/>
      <c r="C15" s="327"/>
      <c r="D15" s="325"/>
      <c r="E15" s="325"/>
      <c r="F15" s="325"/>
      <c r="G15" s="325"/>
      <c r="H15" s="325"/>
      <c r="I15" s="325"/>
      <c r="J15" s="325"/>
      <c r="K15" s="325"/>
      <c r="L15" s="325"/>
      <c r="M15" s="325"/>
      <c r="N15" s="325"/>
      <c r="O15" s="325"/>
      <c r="P15" s="325"/>
      <c r="Q15" s="325"/>
      <c r="R15" s="325"/>
      <c r="S15" s="325"/>
      <c r="T15" s="325"/>
    </row>
    <row r="16" spans="1:21" ht="201" customHeight="1">
      <c r="A16" s="327" t="s">
        <v>241</v>
      </c>
      <c r="B16" s="327"/>
      <c r="C16" s="327"/>
      <c r="D16" s="325"/>
      <c r="E16" s="325"/>
      <c r="F16" s="325"/>
      <c r="G16" s="325"/>
      <c r="H16" s="325"/>
      <c r="I16" s="325"/>
      <c r="J16" s="325"/>
      <c r="K16" s="325"/>
      <c r="L16" s="325"/>
      <c r="M16" s="325"/>
      <c r="N16" s="325"/>
      <c r="O16" s="325"/>
      <c r="P16" s="325"/>
      <c r="Q16" s="325"/>
      <c r="R16" s="325"/>
      <c r="S16" s="325"/>
      <c r="T16" s="325"/>
    </row>
    <row r="17" spans="1:20" ht="201" customHeight="1">
      <c r="A17" s="327" t="s">
        <v>242</v>
      </c>
      <c r="B17" s="327"/>
      <c r="C17" s="327"/>
      <c r="D17" s="325"/>
      <c r="E17" s="325"/>
      <c r="F17" s="325"/>
      <c r="G17" s="325"/>
      <c r="H17" s="325"/>
      <c r="I17" s="325"/>
      <c r="J17" s="325"/>
      <c r="K17" s="325"/>
      <c r="L17" s="325"/>
      <c r="M17" s="325"/>
      <c r="N17" s="325"/>
      <c r="O17" s="325"/>
      <c r="P17" s="325"/>
      <c r="Q17" s="325"/>
      <c r="R17" s="325"/>
      <c r="S17" s="325"/>
      <c r="T17" s="325"/>
    </row>
    <row r="18" spans="1:20">
      <c r="A18" s="328"/>
      <c r="B18" s="328"/>
      <c r="C18" s="328"/>
    </row>
    <row r="19" spans="1:20">
      <c r="A19" s="328"/>
      <c r="B19" s="328"/>
      <c r="C19" s="328"/>
    </row>
    <row r="39" spans="10:10">
      <c r="J39" s="234"/>
    </row>
    <row r="40" spans="10:10">
      <c r="J40" s="235"/>
    </row>
  </sheetData>
  <protectedRanges>
    <protectedRange sqref="A11:C17" name="Data16_1_3_3"/>
  </protectedRanges>
  <mergeCells count="24">
    <mergeCell ref="A17:C17"/>
    <mergeCell ref="D17:T17"/>
    <mergeCell ref="A18:C18"/>
    <mergeCell ref="A19:C19"/>
    <mergeCell ref="A12:C12"/>
    <mergeCell ref="D12:T12"/>
    <mergeCell ref="A13:C13"/>
    <mergeCell ref="D13:T13"/>
    <mergeCell ref="A14:C14"/>
    <mergeCell ref="D14:T14"/>
    <mergeCell ref="A15:C15"/>
    <mergeCell ref="D15:T15"/>
    <mergeCell ref="A16:C16"/>
    <mergeCell ref="D16:T16"/>
    <mergeCell ref="A2:K2"/>
    <mergeCell ref="A7:T7"/>
    <mergeCell ref="A9:T9"/>
    <mergeCell ref="A10:T10"/>
    <mergeCell ref="A11:C11"/>
    <mergeCell ref="D11:T11"/>
    <mergeCell ref="A8:T8"/>
    <mergeCell ref="C3:J3"/>
    <mergeCell ref="C4:J4"/>
    <mergeCell ref="C5:J5"/>
  </mergeCells>
  <pageMargins left="0.70866141732283472" right="0.70866141732283472" top="0.74803149606299213" bottom="0.74803149606299213" header="0.31496062992125984" footer="0.31496062992125984"/>
  <pageSetup paperSize="8" scale="85" orientation="landscape" r:id="rId1"/>
  <headerFooter>
    <oddHeader xml:space="preserve">&amp;C&amp;"-,Bold"&amp;18EXAMPLE ONLY </oddHeader>
    <oddFooter xml:space="preserve">&amp;C&amp;"-,Bold"&amp;18EXAMPLE ONLY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11104-6002-4655-B996-E2026DA425BA}">
  <sheetPr>
    <tabColor rgb="FF00B398"/>
  </sheetPr>
  <dimension ref="A2:U40"/>
  <sheetViews>
    <sheetView showGridLines="0" workbookViewId="0">
      <selection activeCell="D11" sqref="D11:T11"/>
    </sheetView>
  </sheetViews>
  <sheetFormatPr defaultColWidth="9.140625" defaultRowHeight="14.45"/>
  <cols>
    <col min="1" max="1" width="8.42578125" style="156" customWidth="1"/>
    <col min="2" max="2" width="22.42578125" style="156" customWidth="1"/>
    <col min="3" max="3" width="14.5703125" style="156" customWidth="1"/>
    <col min="4" max="8" width="7.5703125" style="156" customWidth="1"/>
    <col min="9" max="9" width="7.140625" style="156" customWidth="1"/>
    <col min="10" max="10" width="13" style="156" customWidth="1"/>
    <col min="11" max="11" width="10.140625" style="156" customWidth="1"/>
    <col min="12" max="15" width="10.5703125" style="156" customWidth="1"/>
    <col min="16" max="16" width="0.85546875" style="156" customWidth="1"/>
    <col min="17" max="17" width="9.5703125" style="154" customWidth="1"/>
    <col min="18" max="18" width="9.42578125" style="154" customWidth="1"/>
    <col min="19" max="19" width="9.85546875" style="158" customWidth="1"/>
    <col min="20" max="20" width="10.42578125" style="154" customWidth="1"/>
    <col min="21" max="21" width="20.42578125" style="154" customWidth="1"/>
    <col min="22" max="22" width="6.42578125" style="156" customWidth="1"/>
    <col min="23" max="26" width="9.140625" style="156"/>
    <col min="27" max="27" width="22" style="156" customWidth="1"/>
    <col min="28" max="16384" width="9.140625" style="156"/>
  </cols>
  <sheetData>
    <row r="2" spans="1:21" ht="24.6">
      <c r="A2" s="307" t="s">
        <v>2</v>
      </c>
      <c r="B2" s="307"/>
      <c r="C2" s="307"/>
      <c r="D2" s="307"/>
      <c r="E2" s="307"/>
      <c r="F2" s="307"/>
      <c r="G2" s="307"/>
      <c r="H2" s="307"/>
      <c r="I2" s="307"/>
      <c r="J2" s="307"/>
      <c r="K2" s="307"/>
      <c r="L2" s="155"/>
      <c r="M2" s="155"/>
      <c r="N2" s="155"/>
      <c r="O2" s="155"/>
    </row>
    <row r="3" spans="1:21" s="162" customFormat="1" ht="17.45">
      <c r="A3" s="159" t="s">
        <v>14</v>
      </c>
      <c r="B3" s="159"/>
      <c r="C3" s="309" t="str">
        <f>Instructions!D8</f>
        <v>Amazing Health Factory Pty Ltd</v>
      </c>
      <c r="D3" s="309"/>
      <c r="E3" s="309"/>
      <c r="F3" s="309"/>
      <c r="G3" s="309"/>
      <c r="H3" s="309"/>
      <c r="I3" s="309"/>
      <c r="J3" s="309"/>
      <c r="K3" s="220"/>
      <c r="L3" s="233"/>
      <c r="M3" s="233"/>
      <c r="N3" s="233"/>
      <c r="O3" s="233"/>
      <c r="P3" s="161"/>
      <c r="Q3" s="154"/>
      <c r="R3" s="154"/>
      <c r="S3" s="164"/>
      <c r="T3" s="154"/>
      <c r="U3" s="154"/>
    </row>
    <row r="4" spans="1:21" s="162" customFormat="1" ht="17.45">
      <c r="A4" s="159" t="s">
        <v>15</v>
      </c>
      <c r="B4" s="159"/>
      <c r="C4" s="309" t="str">
        <f>Instructions!D9</f>
        <v>333-2B-3</v>
      </c>
      <c r="D4" s="309"/>
      <c r="E4" s="309"/>
      <c r="F4" s="309"/>
      <c r="G4" s="309"/>
      <c r="H4" s="309"/>
      <c r="I4" s="309"/>
      <c r="J4" s="309"/>
      <c r="K4" s="159"/>
      <c r="L4" s="233"/>
      <c r="M4" s="233"/>
      <c r="N4" s="233"/>
      <c r="O4" s="233"/>
      <c r="P4" s="161"/>
      <c r="Q4" s="154"/>
      <c r="R4" s="154"/>
      <c r="S4" s="164"/>
      <c r="T4" s="154"/>
      <c r="U4" s="154"/>
    </row>
    <row r="5" spans="1:21" s="162" customFormat="1" ht="17.45">
      <c r="A5" s="159" t="s">
        <v>16</v>
      </c>
      <c r="B5" s="159"/>
      <c r="C5" s="309" t="str">
        <f>Instructions!D10</f>
        <v>Low Intensity Mental Health Services</v>
      </c>
      <c r="D5" s="309"/>
      <c r="E5" s="309"/>
      <c r="F5" s="309"/>
      <c r="G5" s="309"/>
      <c r="H5" s="309"/>
      <c r="I5" s="309"/>
      <c r="J5" s="309"/>
      <c r="K5" s="220"/>
      <c r="L5" s="233"/>
      <c r="M5" s="233"/>
      <c r="N5" s="233"/>
      <c r="O5" s="233"/>
      <c r="P5" s="161"/>
      <c r="Q5" s="154"/>
      <c r="R5" s="154"/>
      <c r="S5" s="164"/>
      <c r="T5" s="154"/>
      <c r="U5" s="154"/>
    </row>
    <row r="7" spans="1:21" ht="21.95">
      <c r="A7" s="321" t="s">
        <v>226</v>
      </c>
      <c r="B7" s="321"/>
      <c r="C7" s="321"/>
      <c r="D7" s="321"/>
      <c r="E7" s="321"/>
      <c r="F7" s="321"/>
      <c r="G7" s="321"/>
      <c r="H7" s="321"/>
      <c r="I7" s="321"/>
      <c r="J7" s="321"/>
      <c r="K7" s="321"/>
      <c r="L7" s="321"/>
      <c r="M7" s="321"/>
      <c r="N7" s="321"/>
      <c r="O7" s="321"/>
      <c r="P7" s="321"/>
      <c r="Q7" s="321"/>
      <c r="R7" s="321"/>
      <c r="S7" s="321"/>
      <c r="T7" s="321"/>
    </row>
    <row r="8" spans="1:21" ht="20.45" customHeight="1">
      <c r="A8" s="326" t="s">
        <v>234</v>
      </c>
      <c r="B8" s="326"/>
      <c r="C8" s="326"/>
      <c r="D8" s="326"/>
      <c r="E8" s="326"/>
      <c r="F8" s="326"/>
      <c r="G8" s="326"/>
      <c r="H8" s="326"/>
      <c r="I8" s="326"/>
      <c r="J8" s="326"/>
      <c r="K8" s="326"/>
      <c r="L8" s="326"/>
      <c r="M8" s="326"/>
      <c r="N8" s="326"/>
      <c r="O8" s="326"/>
      <c r="P8" s="326"/>
      <c r="Q8" s="326"/>
      <c r="R8" s="326"/>
      <c r="S8" s="326"/>
      <c r="T8" s="326"/>
    </row>
    <row r="9" spans="1:21" ht="39" customHeight="1">
      <c r="A9" s="322" t="s">
        <v>235</v>
      </c>
      <c r="B9" s="322"/>
      <c r="C9" s="322"/>
      <c r="D9" s="322"/>
      <c r="E9" s="322"/>
      <c r="F9" s="322"/>
      <c r="G9" s="322"/>
      <c r="H9" s="322"/>
      <c r="I9" s="322"/>
      <c r="J9" s="322"/>
      <c r="K9" s="322"/>
      <c r="L9" s="322"/>
      <c r="M9" s="322"/>
      <c r="N9" s="322"/>
      <c r="O9" s="322"/>
      <c r="P9" s="322"/>
      <c r="Q9" s="322"/>
      <c r="R9" s="322"/>
      <c r="S9" s="322"/>
      <c r="T9" s="322"/>
    </row>
    <row r="10" spans="1:21">
      <c r="A10" s="323" t="s">
        <v>228</v>
      </c>
      <c r="B10" s="323"/>
      <c r="C10" s="323"/>
      <c r="D10" s="323"/>
      <c r="E10" s="323"/>
      <c r="F10" s="323"/>
      <c r="G10" s="323"/>
      <c r="H10" s="323"/>
      <c r="I10" s="323"/>
      <c r="J10" s="323"/>
      <c r="K10" s="323"/>
      <c r="L10" s="323"/>
      <c r="M10" s="323"/>
      <c r="N10" s="323"/>
      <c r="O10" s="323"/>
      <c r="P10" s="323"/>
      <c r="Q10" s="323"/>
      <c r="R10" s="323"/>
      <c r="S10" s="323"/>
      <c r="T10" s="323"/>
    </row>
    <row r="11" spans="1:21" ht="201" customHeight="1">
      <c r="A11" s="324" t="s">
        <v>236</v>
      </c>
      <c r="B11" s="324"/>
      <c r="C11" s="324"/>
      <c r="D11" s="325"/>
      <c r="E11" s="325"/>
      <c r="F11" s="325"/>
      <c r="G11" s="325"/>
      <c r="H11" s="325"/>
      <c r="I11" s="325"/>
      <c r="J11" s="325"/>
      <c r="K11" s="325"/>
      <c r="L11" s="325"/>
      <c r="M11" s="325"/>
      <c r="N11" s="325"/>
      <c r="O11" s="325"/>
      <c r="P11" s="325"/>
      <c r="Q11" s="325"/>
      <c r="R11" s="325"/>
      <c r="S11" s="325"/>
      <c r="T11" s="325"/>
    </row>
    <row r="12" spans="1:21" ht="201" customHeight="1">
      <c r="A12" s="329" t="s">
        <v>237</v>
      </c>
      <c r="B12" s="330"/>
      <c r="C12" s="330"/>
      <c r="D12" s="325"/>
      <c r="E12" s="325"/>
      <c r="F12" s="325"/>
      <c r="G12" s="325"/>
      <c r="H12" s="325"/>
      <c r="I12" s="325"/>
      <c r="J12" s="325"/>
      <c r="K12" s="325"/>
      <c r="L12" s="325"/>
      <c r="M12" s="325"/>
      <c r="N12" s="325"/>
      <c r="O12" s="325"/>
      <c r="P12" s="325"/>
      <c r="Q12" s="325"/>
      <c r="R12" s="325"/>
      <c r="S12" s="325"/>
      <c r="T12" s="325"/>
    </row>
    <row r="13" spans="1:21" ht="201" customHeight="1">
      <c r="A13" s="324" t="s">
        <v>238</v>
      </c>
      <c r="B13" s="324"/>
      <c r="C13" s="324"/>
      <c r="D13" s="325"/>
      <c r="E13" s="325"/>
      <c r="F13" s="325"/>
      <c r="G13" s="325"/>
      <c r="H13" s="325"/>
      <c r="I13" s="325"/>
      <c r="J13" s="325"/>
      <c r="K13" s="325"/>
      <c r="L13" s="325"/>
      <c r="M13" s="325"/>
      <c r="N13" s="325"/>
      <c r="O13" s="325"/>
      <c r="P13" s="325"/>
      <c r="Q13" s="325"/>
      <c r="R13" s="325"/>
      <c r="S13" s="325"/>
      <c r="T13" s="325"/>
    </row>
    <row r="14" spans="1:21" ht="201" customHeight="1">
      <c r="A14" s="324" t="s">
        <v>239</v>
      </c>
      <c r="B14" s="324"/>
      <c r="C14" s="324"/>
      <c r="D14" s="325"/>
      <c r="E14" s="325"/>
      <c r="F14" s="325"/>
      <c r="G14" s="325"/>
      <c r="H14" s="325"/>
      <c r="I14" s="325"/>
      <c r="J14" s="325"/>
      <c r="K14" s="325"/>
      <c r="L14" s="325"/>
      <c r="M14" s="325"/>
      <c r="N14" s="325"/>
      <c r="O14" s="325"/>
      <c r="P14" s="325"/>
      <c r="Q14" s="325"/>
      <c r="R14" s="325"/>
      <c r="S14" s="325"/>
      <c r="T14" s="325"/>
    </row>
    <row r="15" spans="1:21" ht="201" customHeight="1">
      <c r="A15" s="327" t="s">
        <v>240</v>
      </c>
      <c r="B15" s="327"/>
      <c r="C15" s="327"/>
      <c r="D15" s="325"/>
      <c r="E15" s="325"/>
      <c r="F15" s="325"/>
      <c r="G15" s="325"/>
      <c r="H15" s="325"/>
      <c r="I15" s="325"/>
      <c r="J15" s="325"/>
      <c r="K15" s="325"/>
      <c r="L15" s="325"/>
      <c r="M15" s="325"/>
      <c r="N15" s="325"/>
      <c r="O15" s="325"/>
      <c r="P15" s="325"/>
      <c r="Q15" s="325"/>
      <c r="R15" s="325"/>
      <c r="S15" s="325"/>
      <c r="T15" s="325"/>
    </row>
    <row r="16" spans="1:21" s="154" customFormat="1" ht="201" customHeight="1">
      <c r="A16" s="327" t="s">
        <v>241</v>
      </c>
      <c r="B16" s="327"/>
      <c r="C16" s="327"/>
      <c r="D16" s="325"/>
      <c r="E16" s="325"/>
      <c r="F16" s="325"/>
      <c r="G16" s="325"/>
      <c r="H16" s="325"/>
      <c r="I16" s="325"/>
      <c r="J16" s="325"/>
      <c r="K16" s="325"/>
      <c r="L16" s="325"/>
      <c r="M16" s="325"/>
      <c r="N16" s="325"/>
      <c r="O16" s="325"/>
      <c r="P16" s="325"/>
      <c r="Q16" s="325"/>
      <c r="R16" s="325"/>
      <c r="S16" s="325"/>
      <c r="T16" s="325"/>
    </row>
    <row r="17" spans="1:20" s="154" customFormat="1" ht="201" customHeight="1">
      <c r="A17" s="327" t="s">
        <v>242</v>
      </c>
      <c r="B17" s="327"/>
      <c r="C17" s="327"/>
      <c r="D17" s="325"/>
      <c r="E17" s="325"/>
      <c r="F17" s="325"/>
      <c r="G17" s="325"/>
      <c r="H17" s="325"/>
      <c r="I17" s="325"/>
      <c r="J17" s="325"/>
      <c r="K17" s="325"/>
      <c r="L17" s="325"/>
      <c r="M17" s="325"/>
      <c r="N17" s="325"/>
      <c r="O17" s="325"/>
      <c r="P17" s="325"/>
      <c r="Q17" s="325"/>
      <c r="R17" s="325"/>
      <c r="S17" s="325"/>
      <c r="T17" s="325"/>
    </row>
    <row r="18" spans="1:20" s="154" customFormat="1">
      <c r="A18" s="328"/>
      <c r="B18" s="328"/>
      <c r="C18" s="328"/>
      <c r="D18" s="156"/>
      <c r="E18" s="156"/>
      <c r="F18" s="156"/>
      <c r="G18" s="156"/>
      <c r="H18" s="156"/>
      <c r="I18" s="156"/>
      <c r="J18" s="156"/>
      <c r="K18" s="156"/>
      <c r="L18" s="156"/>
      <c r="M18" s="156"/>
      <c r="N18" s="156"/>
      <c r="O18" s="156"/>
      <c r="P18" s="156"/>
      <c r="S18" s="158"/>
    </row>
    <row r="19" spans="1:20" s="154" customFormat="1">
      <c r="A19" s="328"/>
      <c r="B19" s="328"/>
      <c r="C19" s="328"/>
      <c r="D19" s="156"/>
      <c r="E19" s="156"/>
      <c r="F19" s="156"/>
      <c r="G19" s="156"/>
      <c r="H19" s="156"/>
      <c r="I19" s="156"/>
      <c r="J19" s="156"/>
      <c r="K19" s="156"/>
      <c r="L19" s="156"/>
      <c r="M19" s="156"/>
      <c r="N19" s="156"/>
      <c r="O19" s="156"/>
      <c r="P19" s="156"/>
      <c r="S19" s="158"/>
    </row>
    <row r="39" spans="10:10">
      <c r="J39" s="234"/>
    </row>
    <row r="40" spans="10:10">
      <c r="J40" s="235"/>
    </row>
  </sheetData>
  <protectedRanges>
    <protectedRange sqref="A11:C17" name="Data16_1_3_3"/>
  </protectedRanges>
  <mergeCells count="24">
    <mergeCell ref="A19:C19"/>
    <mergeCell ref="A13:C13"/>
    <mergeCell ref="D13:T13"/>
    <mergeCell ref="A14:C14"/>
    <mergeCell ref="D14:T14"/>
    <mergeCell ref="A15:C15"/>
    <mergeCell ref="D15:T15"/>
    <mergeCell ref="A16:C16"/>
    <mergeCell ref="D16:T16"/>
    <mergeCell ref="A17:C17"/>
    <mergeCell ref="D17:T17"/>
    <mergeCell ref="A18:C18"/>
    <mergeCell ref="A12:C12"/>
    <mergeCell ref="D12:T12"/>
    <mergeCell ref="A2:K2"/>
    <mergeCell ref="C3:J3"/>
    <mergeCell ref="C4:J4"/>
    <mergeCell ref="C5:J5"/>
    <mergeCell ref="A7:T7"/>
    <mergeCell ref="A8:T8"/>
    <mergeCell ref="A9:T9"/>
    <mergeCell ref="A10:T10"/>
    <mergeCell ref="A11:C11"/>
    <mergeCell ref="D11:T11"/>
  </mergeCells>
  <pageMargins left="0.70866141732283472" right="0.70866141732283472" top="0.74803149606299213" bottom="0.74803149606299213" header="0.31496062992125984" footer="0.31496062992125984"/>
  <pageSetup paperSize="8" orientation="portrait" r:id="rId1"/>
  <headerFooter>
    <oddHeader xml:space="preserve">&amp;C&amp;"-,Bold"&amp;18EXAMPLE ONLY </oddHeader>
    <oddFooter xml:space="preserve">&amp;C&amp;"-,Bold"&amp;18EXAMPLE ONLY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3273-005F-43E3-BF75-B61957D83171}">
  <sheetPr>
    <tabColor theme="7" tint="0.59999389629810485"/>
  </sheetPr>
  <dimension ref="A1:U31"/>
  <sheetViews>
    <sheetView showGridLines="0" zoomScaleNormal="100" workbookViewId="0">
      <selection activeCell="L15" sqref="L15"/>
    </sheetView>
  </sheetViews>
  <sheetFormatPr defaultColWidth="9.140625" defaultRowHeight="14.45"/>
  <cols>
    <col min="1" max="1" width="18.85546875" style="154" customWidth="1"/>
    <col min="2" max="2" width="4.85546875" style="154" customWidth="1"/>
    <col min="3" max="3" width="13.5703125" style="154" customWidth="1"/>
    <col min="4" max="4" width="9.140625" style="154"/>
    <col min="5" max="5" width="11.140625" style="154" bestFit="1" customWidth="1"/>
    <col min="6" max="6" width="11.140625" style="154" customWidth="1"/>
    <col min="7" max="7" width="15" style="154" customWidth="1"/>
    <col min="8" max="8" width="11.140625" style="154" customWidth="1"/>
    <col min="9" max="9" width="0.85546875" style="154" customWidth="1"/>
    <col min="10" max="12" width="12.42578125" style="154" customWidth="1"/>
    <col min="13" max="13" width="13.85546875" style="154" customWidth="1"/>
    <col min="14" max="16384" width="9.140625" style="154"/>
  </cols>
  <sheetData>
    <row r="1" spans="1:21" ht="24.6">
      <c r="A1" s="152" t="s">
        <v>243</v>
      </c>
      <c r="B1" s="153"/>
      <c r="C1" s="153"/>
      <c r="D1" s="153"/>
      <c r="E1" s="153"/>
      <c r="F1" s="153"/>
      <c r="J1" s="153"/>
      <c r="K1" s="153"/>
      <c r="L1" s="155"/>
      <c r="M1" s="155"/>
      <c r="N1" s="155"/>
      <c r="O1" s="155"/>
      <c r="Q1" s="156"/>
      <c r="R1" s="156"/>
      <c r="S1" s="156"/>
      <c r="T1" s="157"/>
      <c r="U1" s="158"/>
    </row>
    <row r="2" spans="1:21">
      <c r="A2" s="193" t="s">
        <v>225</v>
      </c>
      <c r="B2" s="165"/>
      <c r="C2" s="342" t="str">
        <f>Instructions!D8</f>
        <v>Amazing Health Factory Pty Ltd</v>
      </c>
      <c r="D2" s="342"/>
      <c r="E2" s="342"/>
      <c r="F2" s="342"/>
      <c r="G2" s="342"/>
      <c r="H2" s="342"/>
      <c r="I2" s="342"/>
      <c r="J2" s="342"/>
      <c r="L2" s="194"/>
      <c r="M2" s="194"/>
      <c r="N2" s="194"/>
      <c r="O2" s="194"/>
      <c r="Q2" s="165"/>
      <c r="R2" s="162"/>
      <c r="S2" s="162"/>
      <c r="T2" s="163"/>
      <c r="U2" s="164"/>
    </row>
    <row r="3" spans="1:21">
      <c r="A3" s="193" t="s">
        <v>15</v>
      </c>
      <c r="B3" s="165"/>
      <c r="C3" s="342" t="str">
        <f>Instructions!D9</f>
        <v>333-2B-3</v>
      </c>
      <c r="D3" s="342"/>
      <c r="E3" s="342"/>
      <c r="F3" s="342"/>
      <c r="G3" s="342"/>
      <c r="H3" s="342"/>
      <c r="I3" s="342"/>
      <c r="J3" s="342"/>
      <c r="L3" s="194"/>
      <c r="M3" s="194"/>
      <c r="N3" s="194"/>
      <c r="O3" s="194"/>
      <c r="Q3" s="165"/>
      <c r="R3" s="162"/>
      <c r="S3" s="162"/>
      <c r="T3" s="163"/>
      <c r="U3" s="164"/>
    </row>
    <row r="4" spans="1:21">
      <c r="A4" s="193" t="s">
        <v>16</v>
      </c>
      <c r="B4" s="165"/>
      <c r="C4" s="342" t="str">
        <f>Instructions!D10</f>
        <v>Low Intensity Mental Health Services</v>
      </c>
      <c r="D4" s="342"/>
      <c r="E4" s="342"/>
      <c r="F4" s="342"/>
      <c r="G4" s="342"/>
      <c r="H4" s="342"/>
      <c r="I4" s="342"/>
      <c r="J4" s="342"/>
      <c r="K4" s="165"/>
      <c r="L4" s="165"/>
      <c r="M4" s="194"/>
      <c r="N4" s="194"/>
      <c r="O4" s="194"/>
      <c r="P4" s="194"/>
      <c r="Q4" s="165"/>
      <c r="R4" s="162"/>
      <c r="S4" s="162"/>
      <c r="T4" s="163"/>
      <c r="U4" s="164"/>
    </row>
    <row r="5" spans="1:21">
      <c r="A5" s="193" t="s">
        <v>244</v>
      </c>
      <c r="B5" s="165"/>
      <c r="C5" s="343">
        <v>45565</v>
      </c>
      <c r="D5" s="343"/>
      <c r="E5" s="343"/>
      <c r="F5" s="343"/>
      <c r="G5" s="343"/>
      <c r="H5" s="343"/>
      <c r="I5" s="343"/>
      <c r="J5" s="343"/>
      <c r="K5" s="165"/>
      <c r="L5" s="165"/>
      <c r="M5" s="194"/>
      <c r="N5" s="194"/>
      <c r="O5" s="194"/>
      <c r="P5" s="194"/>
      <c r="Q5" s="165"/>
      <c r="R5" s="162"/>
      <c r="S5" s="162"/>
      <c r="T5" s="163"/>
      <c r="U5" s="164"/>
    </row>
    <row r="6" spans="1:21" ht="17.45">
      <c r="A6" s="166"/>
      <c r="B6" s="159"/>
      <c r="I6" s="159"/>
      <c r="J6" s="159"/>
      <c r="K6" s="159"/>
      <c r="L6" s="165"/>
      <c r="M6" s="160"/>
      <c r="N6" s="160"/>
      <c r="O6" s="160"/>
      <c r="P6" s="160"/>
      <c r="Q6" s="161"/>
      <c r="R6" s="162"/>
      <c r="S6" s="162"/>
      <c r="T6" s="163"/>
      <c r="U6" s="164"/>
    </row>
    <row r="8" spans="1:21" s="196" customFormat="1" ht="12.95" thickBot="1">
      <c r="A8" s="344" t="s">
        <v>245</v>
      </c>
      <c r="B8" s="344"/>
      <c r="C8" s="344"/>
      <c r="D8" s="344"/>
      <c r="E8" s="344"/>
      <c r="G8" s="197">
        <f>(IF(A8='Data List'!G11,'Data List'!H11,(IF(A8='Data List'!G12,'Data List'!H12,(VLOOKUP(Instructions!H11,'Data List'!F13:H15,3,FALSE))))))</f>
        <v>100550</v>
      </c>
      <c r="H8" s="236"/>
    </row>
    <row r="9" spans="1:21" s="196" customFormat="1" ht="12.95" thickBot="1">
      <c r="A9" s="196" t="s">
        <v>246</v>
      </c>
      <c r="B9" s="195">
        <v>0</v>
      </c>
      <c r="C9" s="345" t="str">
        <f>VLOOKUP(B9,Table3[],2,FALSE)</f>
        <v>No Payment / Payment Withheld</v>
      </c>
      <c r="D9" s="345"/>
      <c r="E9" s="345"/>
      <c r="G9" s="197">
        <f>VLOOKUP(B9,Table3[],3,FALSE)</f>
        <v>0</v>
      </c>
    </row>
    <row r="10" spans="1:21" s="196" customFormat="1" ht="12.6">
      <c r="A10" s="198" t="s">
        <v>247</v>
      </c>
      <c r="F10" s="197"/>
    </row>
    <row r="11" spans="1:21" s="196" customFormat="1" ht="12.6">
      <c r="A11" s="196" t="s">
        <v>248</v>
      </c>
      <c r="F11" s="197"/>
      <c r="G11" s="199">
        <v>55000</v>
      </c>
    </row>
    <row r="12" spans="1:21" s="196" customFormat="1" ht="12.6">
      <c r="A12" s="196" t="s">
        <v>249</v>
      </c>
      <c r="F12" s="197"/>
      <c r="G12" s="199">
        <v>20000</v>
      </c>
    </row>
    <row r="13" spans="1:21" s="196" customFormat="1" ht="12.6">
      <c r="A13" s="196" t="s">
        <v>250</v>
      </c>
      <c r="F13" s="197"/>
      <c r="G13" s="199">
        <v>35000</v>
      </c>
    </row>
    <row r="14" spans="1:21" s="196" customFormat="1" ht="12.6">
      <c r="F14" s="197"/>
    </row>
    <row r="15" spans="1:21" s="196" customFormat="1" ht="12.6">
      <c r="A15" s="196" t="s">
        <v>251</v>
      </c>
      <c r="F15" s="197"/>
      <c r="G15" s="200">
        <f>(SUM(G8:G9))-(SUM(G11:G13))</f>
        <v>-9450</v>
      </c>
    </row>
    <row r="16" spans="1:21" s="196" customFormat="1" ht="12.6">
      <c r="F16" s="197"/>
      <c r="G16" s="170" t="str">
        <f>IF(G15&gt;=0,"Unspent funding","Overspend")</f>
        <v>Overspend</v>
      </c>
      <c r="H16" s="201"/>
    </row>
    <row r="17" spans="1:11">
      <c r="F17" s="167"/>
    </row>
    <row r="18" spans="1:11" s="196" customFormat="1" ht="12.6">
      <c r="A18" s="202" t="s">
        <v>252</v>
      </c>
      <c r="F18" s="197"/>
    </row>
    <row r="19" spans="1:11" s="196" customFormat="1" ht="16.5" customHeight="1" thickBot="1">
      <c r="A19" s="196" t="s">
        <v>253</v>
      </c>
      <c r="E19" s="197"/>
      <c r="F19" s="197"/>
    </row>
    <row r="20" spans="1:11" s="196" customFormat="1" ht="19.899999999999999" customHeight="1" thickBot="1">
      <c r="A20" s="196" t="s">
        <v>254</v>
      </c>
      <c r="F20" s="197"/>
      <c r="K20" s="195"/>
    </row>
    <row r="21" spans="1:11" s="196" customFormat="1" ht="12.95" thickBot="1">
      <c r="A21" s="196" t="s">
        <v>255</v>
      </c>
      <c r="F21" s="197"/>
    </row>
    <row r="22" spans="1:11" s="196" customFormat="1" ht="12.6">
      <c r="A22" s="333" t="s">
        <v>256</v>
      </c>
      <c r="B22" s="334"/>
      <c r="C22" s="334"/>
      <c r="D22" s="334"/>
      <c r="E22" s="334"/>
      <c r="F22" s="334"/>
      <c r="G22" s="334"/>
      <c r="H22" s="334"/>
      <c r="I22" s="334"/>
      <c r="J22" s="334"/>
      <c r="K22" s="335"/>
    </row>
    <row r="23" spans="1:11" s="196" customFormat="1" ht="12.6">
      <c r="A23" s="336"/>
      <c r="B23" s="337"/>
      <c r="C23" s="337"/>
      <c r="D23" s="337"/>
      <c r="E23" s="337"/>
      <c r="F23" s="337"/>
      <c r="G23" s="337"/>
      <c r="H23" s="337"/>
      <c r="I23" s="337"/>
      <c r="J23" s="337"/>
      <c r="K23" s="338"/>
    </row>
    <row r="24" spans="1:11" s="196" customFormat="1" ht="12.6">
      <c r="A24" s="336"/>
      <c r="B24" s="337"/>
      <c r="C24" s="337"/>
      <c r="D24" s="337"/>
      <c r="E24" s="337"/>
      <c r="F24" s="337"/>
      <c r="G24" s="337"/>
      <c r="H24" s="337"/>
      <c r="I24" s="337"/>
      <c r="J24" s="337"/>
      <c r="K24" s="338"/>
    </row>
    <row r="25" spans="1:11" ht="15" thickBot="1">
      <c r="A25" s="339"/>
      <c r="B25" s="340"/>
      <c r="C25" s="340"/>
      <c r="D25" s="340"/>
      <c r="E25" s="340"/>
      <c r="F25" s="340"/>
      <c r="G25" s="340"/>
      <c r="H25" s="340"/>
      <c r="I25" s="340"/>
      <c r="J25" s="340"/>
      <c r="K25" s="341"/>
    </row>
    <row r="28" spans="1:11">
      <c r="A28" s="246"/>
    </row>
    <row r="29" spans="1:11">
      <c r="A29" s="331" t="s">
        <v>257</v>
      </c>
      <c r="B29" s="331"/>
      <c r="C29" s="331"/>
    </row>
    <row r="30" spans="1:11" ht="5.45" customHeight="1"/>
    <row r="31" spans="1:11">
      <c r="A31" s="332" t="s">
        <v>258</v>
      </c>
      <c r="B31" s="332"/>
      <c r="C31" s="332"/>
    </row>
  </sheetData>
  <mergeCells count="9">
    <mergeCell ref="A29:C29"/>
    <mergeCell ref="A31:C31"/>
    <mergeCell ref="A22:K25"/>
    <mergeCell ref="C2:J2"/>
    <mergeCell ref="C4:J4"/>
    <mergeCell ref="C5:J5"/>
    <mergeCell ref="A8:E8"/>
    <mergeCell ref="C9:E9"/>
    <mergeCell ref="C3:J3"/>
  </mergeCells>
  <conditionalFormatting sqref="A22:K25">
    <cfRule type="expression" dxfId="40" priority="2">
      <formula>$G$15&gt;0</formula>
    </cfRule>
    <cfRule type="expression" dxfId="39" priority="3">
      <formula>$G$15&lt;0</formula>
    </cfRule>
  </conditionalFormatting>
  <conditionalFormatting sqref="A19:M20">
    <cfRule type="expression" dxfId="38" priority="7">
      <formula>$G$15&gt;=0</formula>
    </cfRule>
  </conditionalFormatting>
  <conditionalFormatting sqref="G16">
    <cfRule type="containsText" dxfId="37" priority="1" operator="containsText" text="Overspend">
      <formula>NOT(ISERROR(SEARCH("Overspend",G16)))</formula>
    </cfRule>
    <cfRule type="containsText" dxfId="36" priority="9" operator="containsText" text="Unspent funding">
      <formula>NOT(ISERROR(SEARCH("Unspent funding",G16)))</formula>
    </cfRule>
  </conditionalFormatting>
  <pageMargins left="0.70866141732283472" right="0.70866141732283472" top="0.74803149606299213" bottom="0.74803149606299213" header="0.31496062992125984" footer="0.31496062992125984"/>
  <pageSetup paperSize="8" orientation="landscape" r:id="rId1"/>
  <headerFooter>
    <oddHeader xml:space="preserve">&amp;C&amp;"-,Bold"&amp;18EXAMPLE ONLY </oddHeader>
    <oddFooter xml:space="preserve">&amp;C&amp;"-,Bold"&amp;18EXAMPLE ONLY </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78EE28F-3B7C-47BB-973B-F6785492A48D}">
          <x14:formula1>
            <xm:f>'Data List'!$D$2:$D$4</xm:f>
          </x14:formula1>
          <xm:sqref>K20</xm:sqref>
        </x14:dataValidation>
        <x14:dataValidation type="list" allowBlank="1" showInputMessage="1" showErrorMessage="1" xr:uid="{F8E879DB-E217-49C4-9B6E-DB9B1855E96D}">
          <x14:formula1>
            <xm:f>'Data List'!$F$2:$F$3</xm:f>
          </x14:formula1>
          <xm:sqref>B9</xm:sqref>
        </x14:dataValidation>
        <x14:dataValidation type="list" allowBlank="1" showInputMessage="1" showErrorMessage="1" xr:uid="{92D8D06B-728E-4364-BCCC-D2A18A9781B0}">
          <x14:formula1>
            <xm:f>'Data List'!$J$2:$J$3</xm:f>
          </x14:formula1>
          <xm:sqref>A8:E8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2C89-34C7-49FB-ADBF-67F563DA15A7}">
  <sheetPr>
    <tabColor theme="7" tint="0.59999389629810485"/>
  </sheetPr>
  <dimension ref="A1:U31"/>
  <sheetViews>
    <sheetView showGridLines="0" zoomScaleNormal="100" workbookViewId="0">
      <selection activeCell="C36" sqref="C36"/>
    </sheetView>
  </sheetViews>
  <sheetFormatPr defaultColWidth="9.140625" defaultRowHeight="14.45"/>
  <cols>
    <col min="1" max="1" width="18.7109375" style="154" customWidth="1"/>
    <col min="2" max="2" width="4.7109375" style="154" customWidth="1"/>
    <col min="3" max="3" width="13.5703125" style="154" customWidth="1"/>
    <col min="4" max="4" width="9.28515625" style="154" bestFit="1" customWidth="1"/>
    <col min="5" max="5" width="11.28515625" style="154" bestFit="1" customWidth="1"/>
    <col min="6" max="6" width="11.28515625" style="154" customWidth="1"/>
    <col min="7" max="7" width="15" style="154" customWidth="1"/>
    <col min="8" max="8" width="11.28515625" style="154" customWidth="1"/>
    <col min="9" max="9" width="0.7109375" style="154" customWidth="1"/>
    <col min="10" max="12" width="12.42578125" style="154" customWidth="1"/>
    <col min="13" max="13" width="13.7109375" style="154" customWidth="1"/>
    <col min="14" max="16384" width="9.140625" style="154"/>
  </cols>
  <sheetData>
    <row r="1" spans="1:21" ht="24.6">
      <c r="A1" s="180" t="s">
        <v>243</v>
      </c>
      <c r="B1" s="181"/>
      <c r="C1" s="181"/>
      <c r="D1" s="181"/>
      <c r="E1" s="181"/>
      <c r="F1" s="181"/>
      <c r="J1" s="181"/>
      <c r="K1" s="181"/>
      <c r="L1" s="182"/>
      <c r="M1" s="182"/>
      <c r="N1" s="182"/>
      <c r="O1" s="182"/>
      <c r="Q1" s="204"/>
      <c r="R1" s="204"/>
      <c r="S1" s="204"/>
      <c r="T1" s="205"/>
      <c r="U1" s="206"/>
    </row>
    <row r="2" spans="1:21">
      <c r="A2" s="207" t="s">
        <v>225</v>
      </c>
      <c r="B2" s="185"/>
      <c r="C2" s="346" t="str">
        <f>Instructions!D8</f>
        <v>Amazing Health Factory Pty Ltd</v>
      </c>
      <c r="D2" s="346"/>
      <c r="E2" s="346"/>
      <c r="F2" s="346"/>
      <c r="G2" s="346"/>
      <c r="H2" s="346"/>
      <c r="I2" s="346"/>
      <c r="J2" s="346"/>
      <c r="L2" s="208"/>
      <c r="M2" s="208"/>
      <c r="N2" s="208"/>
      <c r="O2" s="208"/>
      <c r="Q2" s="185"/>
      <c r="R2" s="209"/>
      <c r="S2" s="209"/>
      <c r="T2" s="210"/>
      <c r="U2" s="211"/>
    </row>
    <row r="3" spans="1:21">
      <c r="A3" s="193" t="s">
        <v>15</v>
      </c>
      <c r="B3" s="185"/>
      <c r="C3" s="346" t="str">
        <f>Instructions!D9</f>
        <v>333-2B-3</v>
      </c>
      <c r="D3" s="346"/>
      <c r="E3" s="346"/>
      <c r="F3" s="346"/>
      <c r="G3" s="346"/>
      <c r="H3" s="346"/>
      <c r="I3" s="346"/>
      <c r="J3" s="346"/>
      <c r="L3" s="208"/>
      <c r="M3" s="208"/>
      <c r="N3" s="208"/>
      <c r="O3" s="208"/>
      <c r="Q3" s="185"/>
      <c r="R3" s="209"/>
      <c r="S3" s="209"/>
      <c r="T3" s="210"/>
      <c r="U3" s="211"/>
    </row>
    <row r="4" spans="1:21">
      <c r="A4" s="207" t="s">
        <v>16</v>
      </c>
      <c r="B4" s="185"/>
      <c r="C4" s="346" t="str">
        <f>Instructions!D10</f>
        <v>Low Intensity Mental Health Services</v>
      </c>
      <c r="D4" s="346"/>
      <c r="E4" s="346"/>
      <c r="F4" s="346"/>
      <c r="G4" s="346"/>
      <c r="H4" s="346"/>
      <c r="I4" s="346"/>
      <c r="J4" s="346"/>
      <c r="K4" s="185"/>
      <c r="L4" s="185"/>
      <c r="M4" s="208"/>
      <c r="N4" s="208"/>
      <c r="O4" s="208"/>
      <c r="P4" s="208"/>
      <c r="Q4" s="185"/>
      <c r="R4" s="209"/>
      <c r="S4" s="209"/>
      <c r="T4" s="210"/>
      <c r="U4" s="211"/>
    </row>
    <row r="5" spans="1:21">
      <c r="A5" s="207" t="s">
        <v>244</v>
      </c>
      <c r="B5" s="185"/>
      <c r="C5" s="347">
        <v>45657</v>
      </c>
      <c r="D5" s="347"/>
      <c r="E5" s="347"/>
      <c r="F5" s="347"/>
      <c r="G5" s="347"/>
      <c r="H5" s="347"/>
      <c r="I5" s="347"/>
      <c r="J5" s="347"/>
      <c r="K5" s="185"/>
      <c r="L5" s="185"/>
      <c r="M5" s="208"/>
      <c r="N5" s="208"/>
      <c r="O5" s="208"/>
      <c r="P5" s="208"/>
      <c r="Q5" s="185"/>
      <c r="R5" s="209"/>
      <c r="S5" s="209"/>
      <c r="T5" s="210"/>
      <c r="U5" s="211"/>
    </row>
    <row r="6" spans="1:21" ht="17.45">
      <c r="A6" s="186"/>
      <c r="B6" s="183"/>
      <c r="I6" s="183"/>
      <c r="J6" s="183"/>
      <c r="K6" s="183"/>
      <c r="L6" s="185"/>
      <c r="M6" s="184"/>
      <c r="N6" s="184"/>
      <c r="O6" s="184"/>
      <c r="P6" s="184"/>
      <c r="Q6" s="212"/>
      <c r="R6" s="209"/>
      <c r="S6" s="209"/>
      <c r="T6" s="210"/>
      <c r="U6" s="211"/>
    </row>
    <row r="8" spans="1:21" s="203" customFormat="1" ht="12.95" thickBot="1">
      <c r="A8" s="348" t="str">
        <f>'Data List'!J4</f>
        <v>Carried forward unspent funding from previous quarter</v>
      </c>
      <c r="B8" s="348"/>
      <c r="C8" s="348"/>
      <c r="D8" s="348"/>
      <c r="E8" s="348"/>
      <c r="G8" s="213">
        <f>'Financial Tracking Q1'!G15</f>
        <v>-9450</v>
      </c>
      <c r="H8" s="236"/>
    </row>
    <row r="9" spans="1:21" s="203" customFormat="1" ht="12.95" thickBot="1">
      <c r="A9" s="203" t="s">
        <v>246</v>
      </c>
      <c r="B9" s="214">
        <v>2</v>
      </c>
      <c r="C9" s="345" t="str">
        <f>VLOOKUP(B9,Table3[],2,FALSE)</f>
        <v>1 October to 31 December</v>
      </c>
      <c r="D9" s="345"/>
      <c r="E9" s="345"/>
      <c r="G9" s="213">
        <f>VLOOKUP(B9,Table3[],3,FALSE)</f>
        <v>250000</v>
      </c>
    </row>
    <row r="10" spans="1:21" s="203" customFormat="1" ht="12.6">
      <c r="A10" s="198" t="s">
        <v>247</v>
      </c>
      <c r="F10" s="213"/>
    </row>
    <row r="11" spans="1:21" s="203" customFormat="1" ht="12.6">
      <c r="A11" s="203" t="s">
        <v>248</v>
      </c>
      <c r="F11" s="213"/>
      <c r="G11" s="215">
        <v>155000</v>
      </c>
    </row>
    <row r="12" spans="1:21" s="203" customFormat="1" ht="12.6">
      <c r="A12" s="203" t="s">
        <v>249</v>
      </c>
      <c r="F12" s="213"/>
      <c r="G12" s="215">
        <v>20000</v>
      </c>
    </row>
    <row r="13" spans="1:21" s="203" customFormat="1" ht="12.6">
      <c r="A13" s="203" t="s">
        <v>250</v>
      </c>
      <c r="F13" s="213"/>
      <c r="G13" s="215">
        <v>35000</v>
      </c>
    </row>
    <row r="14" spans="1:21" s="203" customFormat="1" ht="12.6">
      <c r="F14" s="213"/>
    </row>
    <row r="15" spans="1:21" s="203" customFormat="1" ht="12.6">
      <c r="A15" s="203" t="s">
        <v>251</v>
      </c>
      <c r="F15" s="213"/>
      <c r="G15" s="216">
        <f>(SUM(G8:G9))-(SUM(G11:G13))</f>
        <v>30550</v>
      </c>
    </row>
    <row r="16" spans="1:21" s="203" customFormat="1" ht="12.6">
      <c r="F16" s="213"/>
      <c r="G16" s="217" t="str">
        <f>IF(G15&gt;=0,"Unspent funding","Overspend")</f>
        <v>Unspent funding</v>
      </c>
      <c r="H16" s="218"/>
    </row>
    <row r="17" spans="1:11">
      <c r="F17" s="187"/>
    </row>
    <row r="18" spans="1:11" s="203" customFormat="1" ht="12.6">
      <c r="A18" s="219" t="s">
        <v>252</v>
      </c>
      <c r="F18" s="213"/>
    </row>
    <row r="19" spans="1:11" s="203" customFormat="1" ht="16.5" customHeight="1" thickBot="1">
      <c r="A19" s="203" t="s">
        <v>253</v>
      </c>
      <c r="E19" s="213"/>
      <c r="F19" s="213"/>
    </row>
    <row r="20" spans="1:11" s="203" customFormat="1" ht="19.899999999999999" customHeight="1" thickBot="1">
      <c r="A20" s="203" t="s">
        <v>254</v>
      </c>
      <c r="F20" s="213"/>
      <c r="K20" s="214"/>
    </row>
    <row r="21" spans="1:11" s="203" customFormat="1" ht="12.95" thickBot="1">
      <c r="A21" s="203" t="s">
        <v>255</v>
      </c>
      <c r="F21" s="213"/>
    </row>
    <row r="22" spans="1:11" s="203" customFormat="1" ht="12.6">
      <c r="A22" s="333" t="s">
        <v>256</v>
      </c>
      <c r="B22" s="334"/>
      <c r="C22" s="334"/>
      <c r="D22" s="334"/>
      <c r="E22" s="334"/>
      <c r="F22" s="334"/>
      <c r="G22" s="334"/>
      <c r="H22" s="334"/>
      <c r="I22" s="334"/>
      <c r="J22" s="334"/>
      <c r="K22" s="335"/>
    </row>
    <row r="23" spans="1:11" s="203" customFormat="1" ht="12.6">
      <c r="A23" s="336"/>
      <c r="B23" s="337"/>
      <c r="C23" s="337"/>
      <c r="D23" s="337"/>
      <c r="E23" s="337"/>
      <c r="F23" s="337"/>
      <c r="G23" s="337"/>
      <c r="H23" s="337"/>
      <c r="I23" s="337"/>
      <c r="J23" s="337"/>
      <c r="K23" s="338"/>
    </row>
    <row r="24" spans="1:11" s="203" customFormat="1" ht="12.6">
      <c r="A24" s="336"/>
      <c r="B24" s="337"/>
      <c r="C24" s="337"/>
      <c r="D24" s="337"/>
      <c r="E24" s="337"/>
      <c r="F24" s="337"/>
      <c r="G24" s="337"/>
      <c r="H24" s="337"/>
      <c r="I24" s="337"/>
      <c r="J24" s="337"/>
      <c r="K24" s="338"/>
    </row>
    <row r="25" spans="1:11" ht="15" thickBot="1">
      <c r="A25" s="339"/>
      <c r="B25" s="340"/>
      <c r="C25" s="340"/>
      <c r="D25" s="340"/>
      <c r="E25" s="340"/>
      <c r="F25" s="340"/>
      <c r="G25" s="340"/>
      <c r="H25" s="340"/>
      <c r="I25" s="340"/>
      <c r="J25" s="340"/>
      <c r="K25" s="341"/>
    </row>
    <row r="29" spans="1:11">
      <c r="A29" s="331" t="s">
        <v>257</v>
      </c>
      <c r="B29" s="331"/>
      <c r="C29" s="331"/>
    </row>
    <row r="30" spans="1:11" ht="6" customHeight="1"/>
    <row r="31" spans="1:11">
      <c r="A31" s="332" t="s">
        <v>258</v>
      </c>
      <c r="B31" s="332"/>
      <c r="C31" s="332"/>
    </row>
  </sheetData>
  <mergeCells count="9">
    <mergeCell ref="A29:C29"/>
    <mergeCell ref="A31:C31"/>
    <mergeCell ref="A22:K25"/>
    <mergeCell ref="C2:J2"/>
    <mergeCell ref="C4:J4"/>
    <mergeCell ref="C5:J5"/>
    <mergeCell ref="A8:E8"/>
    <mergeCell ref="C9:E9"/>
    <mergeCell ref="C3:J3"/>
  </mergeCells>
  <conditionalFormatting sqref="A22:K25">
    <cfRule type="expression" dxfId="35" priority="2">
      <formula>$G$15&gt;0</formula>
    </cfRule>
    <cfRule type="expression" dxfId="34" priority="3">
      <formula>$G$15&lt;0</formula>
    </cfRule>
  </conditionalFormatting>
  <conditionalFormatting sqref="A19:M20">
    <cfRule type="expression" dxfId="33" priority="4">
      <formula>$G$15&gt;=0</formula>
    </cfRule>
  </conditionalFormatting>
  <conditionalFormatting sqref="G16">
    <cfRule type="containsText" dxfId="32" priority="1" operator="containsText" text="Overspend">
      <formula>NOT(ISERROR(SEARCH("Overspend",G16)))</formula>
    </cfRule>
    <cfRule type="containsText" dxfId="31" priority="5" operator="containsText" text="Unspent funding">
      <formula>NOT(ISERROR(SEARCH("Unspent funding",G16)))</formula>
    </cfRule>
  </conditionalFormatting>
  <pageMargins left="0.70866141732283472" right="0.70866141732283472" top="0.74803149606299213" bottom="0.74803149606299213" header="0.31496062992125984" footer="0.31496062992125984"/>
  <pageSetup paperSize="8" orientation="landscape" r:id="rId1"/>
  <headerFooter>
    <oddHeader xml:space="preserve">&amp;C&amp;"-,Bold"&amp;18EXAMPLE ONLY </oddHeader>
    <oddFooter xml:space="preserve">&amp;C&amp;"-,Bold"&amp;18EXAMPLE ONLY </oddFooter>
  </headerFooter>
  <ignoredErrors>
    <ignoredError sqref="A8"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88E76BE-2D67-46E2-A6B1-76CBD74358CF}">
          <x14:formula1>
            <xm:f>'Data List'!$L$2:$L$3</xm:f>
          </x14:formula1>
          <xm:sqref>B9</xm:sqref>
        </x14:dataValidation>
        <x14:dataValidation type="list" allowBlank="1" showInputMessage="1" showErrorMessage="1" xr:uid="{31568D70-347A-478C-8963-9C8776CF5910}">
          <x14:formula1>
            <xm:f>'Data List'!$D$2:$D$4</xm:f>
          </x14:formula1>
          <xm:sqref>K20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F338-D7FF-4F1F-8AB4-9ECB0A932598}">
  <sheetPr>
    <tabColor theme="7" tint="0.59999389629810485"/>
  </sheetPr>
  <dimension ref="A1:U31"/>
  <sheetViews>
    <sheetView showGridLines="0" zoomScaleNormal="100" workbookViewId="0">
      <selection activeCell="G14" sqref="G14"/>
    </sheetView>
  </sheetViews>
  <sheetFormatPr defaultColWidth="9.140625" defaultRowHeight="14.45"/>
  <cols>
    <col min="1" max="1" width="18.7109375" style="154" customWidth="1"/>
    <col min="2" max="2" width="4.7109375" style="154" customWidth="1"/>
    <col min="3" max="3" width="13.5703125" style="154" customWidth="1"/>
    <col min="4" max="4" width="9.28515625" style="154" bestFit="1" customWidth="1"/>
    <col min="5" max="5" width="11.28515625" style="154" bestFit="1" customWidth="1"/>
    <col min="6" max="6" width="11.28515625" style="154" customWidth="1"/>
    <col min="7" max="7" width="15.28515625" style="154" customWidth="1"/>
    <col min="8" max="8" width="11.28515625" style="154" customWidth="1"/>
    <col min="9" max="9" width="0.7109375" style="154" customWidth="1"/>
    <col min="10" max="12" width="12.42578125" style="154" customWidth="1"/>
    <col min="13" max="13" width="13.7109375" style="154" customWidth="1"/>
    <col min="14" max="16384" width="9.140625" style="154"/>
  </cols>
  <sheetData>
    <row r="1" spans="1:21" ht="24.6">
      <c r="A1" s="180" t="s">
        <v>243</v>
      </c>
      <c r="B1" s="181"/>
      <c r="C1" s="181"/>
      <c r="D1" s="181"/>
      <c r="E1" s="181"/>
      <c r="F1" s="181"/>
      <c r="J1" s="181"/>
      <c r="K1" s="181"/>
      <c r="L1" s="182"/>
      <c r="M1" s="182"/>
      <c r="N1" s="182"/>
      <c r="O1" s="182"/>
      <c r="Q1" s="204"/>
      <c r="R1" s="204"/>
      <c r="S1" s="204"/>
      <c r="T1" s="205"/>
      <c r="U1" s="206"/>
    </row>
    <row r="2" spans="1:21">
      <c r="A2" s="207" t="s">
        <v>225</v>
      </c>
      <c r="B2" s="185"/>
      <c r="C2" s="346" t="str">
        <f>Instructions!D8</f>
        <v>Amazing Health Factory Pty Ltd</v>
      </c>
      <c r="D2" s="346"/>
      <c r="E2" s="346"/>
      <c r="F2" s="346"/>
      <c r="G2" s="346"/>
      <c r="H2" s="346"/>
      <c r="I2" s="346"/>
      <c r="J2" s="346"/>
      <c r="L2" s="208"/>
      <c r="M2" s="208"/>
      <c r="N2" s="208"/>
      <c r="O2" s="208"/>
      <c r="Q2" s="185"/>
      <c r="R2" s="209"/>
      <c r="S2" s="209"/>
      <c r="T2" s="210"/>
      <c r="U2" s="211"/>
    </row>
    <row r="3" spans="1:21">
      <c r="A3" s="193" t="s">
        <v>15</v>
      </c>
      <c r="B3" s="185"/>
      <c r="C3" s="346" t="str">
        <f>Instructions!D9</f>
        <v>333-2B-3</v>
      </c>
      <c r="D3" s="346"/>
      <c r="E3" s="346"/>
      <c r="F3" s="346"/>
      <c r="G3" s="346"/>
      <c r="H3" s="346"/>
      <c r="I3" s="346"/>
      <c r="J3" s="346"/>
      <c r="L3" s="208"/>
      <c r="M3" s="208"/>
      <c r="N3" s="208"/>
      <c r="O3" s="208"/>
      <c r="Q3" s="185"/>
      <c r="R3" s="209"/>
      <c r="S3" s="209"/>
      <c r="T3" s="210"/>
      <c r="U3" s="211"/>
    </row>
    <row r="4" spans="1:21">
      <c r="A4" s="207" t="s">
        <v>16</v>
      </c>
      <c r="B4" s="185"/>
      <c r="C4" s="346" t="str">
        <f>Instructions!D10</f>
        <v>Low Intensity Mental Health Services</v>
      </c>
      <c r="D4" s="346"/>
      <c r="E4" s="346"/>
      <c r="F4" s="346"/>
      <c r="G4" s="346"/>
      <c r="H4" s="346"/>
      <c r="I4" s="346"/>
      <c r="J4" s="346"/>
      <c r="K4" s="185"/>
      <c r="L4" s="185"/>
      <c r="M4" s="208"/>
      <c r="N4" s="208"/>
      <c r="O4" s="208"/>
      <c r="P4" s="208"/>
      <c r="Q4" s="185"/>
      <c r="R4" s="209"/>
      <c r="S4" s="209"/>
      <c r="T4" s="210"/>
      <c r="U4" s="211"/>
    </row>
    <row r="5" spans="1:21">
      <c r="A5" s="207" t="s">
        <v>244</v>
      </c>
      <c r="B5" s="185"/>
      <c r="C5" s="347">
        <v>45747</v>
      </c>
      <c r="D5" s="347"/>
      <c r="E5" s="347"/>
      <c r="F5" s="347"/>
      <c r="G5" s="347"/>
      <c r="H5" s="347"/>
      <c r="I5" s="347"/>
      <c r="J5" s="347"/>
      <c r="K5" s="185"/>
      <c r="L5" s="185"/>
      <c r="M5" s="208"/>
      <c r="N5" s="208"/>
      <c r="O5" s="208"/>
      <c r="P5" s="208"/>
      <c r="Q5" s="185"/>
      <c r="R5" s="209"/>
      <c r="S5" s="209"/>
      <c r="T5" s="210"/>
      <c r="U5" s="211"/>
    </row>
    <row r="6" spans="1:21" ht="17.45">
      <c r="A6" s="186"/>
      <c r="B6" s="183"/>
      <c r="I6" s="183"/>
      <c r="J6" s="183"/>
      <c r="K6" s="183"/>
      <c r="L6" s="185"/>
      <c r="M6" s="184"/>
      <c r="N6" s="184"/>
      <c r="O6" s="184"/>
      <c r="P6" s="184"/>
      <c r="Q6" s="212"/>
      <c r="R6" s="209"/>
      <c r="S6" s="209"/>
      <c r="T6" s="210"/>
      <c r="U6" s="211"/>
    </row>
    <row r="8" spans="1:21" s="203" customFormat="1" ht="12.95" thickBot="1">
      <c r="A8" s="348" t="s">
        <v>259</v>
      </c>
      <c r="B8" s="348"/>
      <c r="C8" s="348"/>
      <c r="D8" s="348"/>
      <c r="E8" s="348"/>
      <c r="G8" s="213">
        <f>'Financial Tracking Q2'!G15</f>
        <v>30550</v>
      </c>
      <c r="H8" s="196"/>
    </row>
    <row r="9" spans="1:21" s="203" customFormat="1" ht="12.95" thickBot="1">
      <c r="A9" s="203" t="s">
        <v>246</v>
      </c>
      <c r="B9" s="214">
        <v>3</v>
      </c>
      <c r="C9" s="345" t="str">
        <f>VLOOKUP(B9,Table3[],2,FALSE)</f>
        <v>1 January to 31 March</v>
      </c>
      <c r="D9" s="345"/>
      <c r="E9" s="345"/>
      <c r="G9" s="213">
        <f>VLOOKUP(B9,Table3[],3,FALSE)</f>
        <v>250000</v>
      </c>
    </row>
    <row r="10" spans="1:21" s="203" customFormat="1" ht="12.6">
      <c r="A10" s="198" t="s">
        <v>247</v>
      </c>
      <c r="F10" s="213"/>
    </row>
    <row r="11" spans="1:21" s="203" customFormat="1" ht="12.6">
      <c r="A11" s="203" t="s">
        <v>248</v>
      </c>
      <c r="F11" s="213"/>
      <c r="G11" s="215">
        <v>155000</v>
      </c>
    </row>
    <row r="12" spans="1:21" s="203" customFormat="1" ht="12.6">
      <c r="A12" s="203" t="s">
        <v>249</v>
      </c>
      <c r="F12" s="213"/>
      <c r="G12" s="215">
        <v>34525</v>
      </c>
    </row>
    <row r="13" spans="1:21" s="203" customFormat="1" ht="12.6">
      <c r="A13" s="203" t="s">
        <v>250</v>
      </c>
      <c r="F13" s="213"/>
      <c r="G13" s="215">
        <v>46887</v>
      </c>
    </row>
    <row r="14" spans="1:21" s="203" customFormat="1" ht="12.6">
      <c r="F14" s="213"/>
    </row>
    <row r="15" spans="1:21" s="203" customFormat="1" ht="12.6">
      <c r="A15" s="203" t="s">
        <v>251</v>
      </c>
      <c r="F15" s="213"/>
      <c r="G15" s="216">
        <f>(SUM(G8:G9))-(SUM(G11:G13))</f>
        <v>44138</v>
      </c>
    </row>
    <row r="16" spans="1:21" s="203" customFormat="1" ht="12.6">
      <c r="F16" s="213"/>
      <c r="G16" s="217" t="str">
        <f>IF(G15&gt;=0,"Unspent funding","Overspend")</f>
        <v>Unspent funding</v>
      </c>
      <c r="H16" s="218"/>
    </row>
    <row r="17" spans="1:11">
      <c r="F17" s="187"/>
    </row>
    <row r="18" spans="1:11" s="203" customFormat="1" ht="12.6">
      <c r="A18" s="219" t="s">
        <v>252</v>
      </c>
      <c r="F18" s="213"/>
    </row>
    <row r="19" spans="1:11" s="203" customFormat="1" ht="16.5" customHeight="1" thickBot="1">
      <c r="A19" s="203" t="s">
        <v>253</v>
      </c>
      <c r="E19" s="213"/>
      <c r="F19" s="213"/>
    </row>
    <row r="20" spans="1:11" s="203" customFormat="1" ht="19.899999999999999" customHeight="1" thickBot="1">
      <c r="A20" s="203" t="s">
        <v>254</v>
      </c>
      <c r="F20" s="213"/>
      <c r="K20" s="214"/>
    </row>
    <row r="21" spans="1:11" s="203" customFormat="1" ht="12.95" thickBot="1">
      <c r="A21" s="203" t="s">
        <v>255</v>
      </c>
      <c r="F21" s="213"/>
    </row>
    <row r="22" spans="1:11" s="203" customFormat="1" ht="12.6">
      <c r="A22" s="333" t="s">
        <v>256</v>
      </c>
      <c r="B22" s="334"/>
      <c r="C22" s="334"/>
      <c r="D22" s="334"/>
      <c r="E22" s="334"/>
      <c r="F22" s="334"/>
      <c r="G22" s="334"/>
      <c r="H22" s="334"/>
      <c r="I22" s="334"/>
      <c r="J22" s="334"/>
      <c r="K22" s="335"/>
    </row>
    <row r="23" spans="1:11" s="203" customFormat="1" ht="12.6">
      <c r="A23" s="336"/>
      <c r="B23" s="337"/>
      <c r="C23" s="337"/>
      <c r="D23" s="337"/>
      <c r="E23" s="337"/>
      <c r="F23" s="337"/>
      <c r="G23" s="337"/>
      <c r="H23" s="337"/>
      <c r="I23" s="337"/>
      <c r="J23" s="337"/>
      <c r="K23" s="338"/>
    </row>
    <row r="24" spans="1:11" s="203" customFormat="1" ht="12.6">
      <c r="A24" s="336"/>
      <c r="B24" s="337"/>
      <c r="C24" s="337"/>
      <c r="D24" s="337"/>
      <c r="E24" s="337"/>
      <c r="F24" s="337"/>
      <c r="G24" s="337"/>
      <c r="H24" s="337"/>
      <c r="I24" s="337"/>
      <c r="J24" s="337"/>
      <c r="K24" s="338"/>
    </row>
    <row r="25" spans="1:11" ht="15" thickBot="1">
      <c r="A25" s="339"/>
      <c r="B25" s="340"/>
      <c r="C25" s="340"/>
      <c r="D25" s="340"/>
      <c r="E25" s="340"/>
      <c r="F25" s="340"/>
      <c r="G25" s="340"/>
      <c r="H25" s="340"/>
      <c r="I25" s="340"/>
      <c r="J25" s="340"/>
      <c r="K25" s="341"/>
    </row>
    <row r="29" spans="1:11">
      <c r="A29" s="331" t="s">
        <v>257</v>
      </c>
      <c r="B29" s="331"/>
      <c r="C29" s="331"/>
    </row>
    <row r="30" spans="1:11" ht="6" customHeight="1"/>
    <row r="31" spans="1:11">
      <c r="A31" s="349" t="s">
        <v>258</v>
      </c>
      <c r="B31" s="349"/>
      <c r="C31" s="349"/>
    </row>
  </sheetData>
  <mergeCells count="9">
    <mergeCell ref="A29:C29"/>
    <mergeCell ref="A31:C31"/>
    <mergeCell ref="A22:K25"/>
    <mergeCell ref="C2:J2"/>
    <mergeCell ref="C4:J4"/>
    <mergeCell ref="C5:J5"/>
    <mergeCell ref="A8:E8"/>
    <mergeCell ref="C9:E9"/>
    <mergeCell ref="C3:J3"/>
  </mergeCells>
  <conditionalFormatting sqref="A22:K25">
    <cfRule type="expression" dxfId="30" priority="2">
      <formula>$G$15&gt;0</formula>
    </cfRule>
    <cfRule type="expression" dxfId="29" priority="3">
      <formula>$G$15&lt;0</formula>
    </cfRule>
  </conditionalFormatting>
  <conditionalFormatting sqref="A19:M20">
    <cfRule type="expression" dxfId="28" priority="4">
      <formula>$G$15&gt;=0</formula>
    </cfRule>
  </conditionalFormatting>
  <conditionalFormatting sqref="G16">
    <cfRule type="containsText" dxfId="27" priority="1" operator="containsText" text="Overspend">
      <formula>NOT(ISERROR(SEARCH("Overspend",G16)))</formula>
    </cfRule>
    <cfRule type="containsText" dxfId="26" priority="5" operator="containsText" text="Unspent funding">
      <formula>NOT(ISERROR(SEARCH("Unspent funding",G16)))</formula>
    </cfRule>
  </conditionalFormatting>
  <pageMargins left="0.70866141732283472" right="0.70866141732283472" top="0.74803149606299213" bottom="0.74803149606299213" header="0.31496062992125984" footer="0.31496062992125984"/>
  <pageSetup paperSize="8" orientation="landscape" r:id="rId1"/>
  <headerFooter>
    <oddHeader xml:space="preserve">&amp;C&amp;"-,Bold"&amp;18EXAMPLE ONLY </oddHeader>
    <oddFooter xml:space="preserve">&amp;C&amp;"-,Bold"&amp;18EXAMPLE ONLY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7A2FD2-A35D-45CD-908C-1DED2F326702}">
          <x14:formula1>
            <xm:f>'Data List'!$D$2:$D$4</xm:f>
          </x14:formula1>
          <xm:sqref>K20</xm:sqref>
        </x14:dataValidation>
        <x14:dataValidation type="list" allowBlank="1" showInputMessage="1" showErrorMessage="1" xr:uid="{D98573BB-923E-43A9-A94F-3D71EA014650}">
          <x14:formula1>
            <xm:f>'Data List'!$L$6:$L$7</xm:f>
          </x14:formula1>
          <xm:sqref>B9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0B89-CD83-4310-A88A-192EC5B2EE7B}">
  <sheetPr>
    <tabColor theme="7" tint="0.59999389629810485"/>
  </sheetPr>
  <dimension ref="A1:U31"/>
  <sheetViews>
    <sheetView showGridLines="0" tabSelected="1" zoomScaleNormal="100" workbookViewId="0">
      <selection activeCell="H17" sqref="H17"/>
    </sheetView>
  </sheetViews>
  <sheetFormatPr defaultColWidth="9.140625" defaultRowHeight="14.45"/>
  <cols>
    <col min="1" max="1" width="18.7109375" style="154" customWidth="1"/>
    <col min="2" max="2" width="4.7109375" style="154" customWidth="1"/>
    <col min="3" max="3" width="13.5703125" style="154" customWidth="1"/>
    <col min="4" max="4" width="9.28515625" style="154" bestFit="1" customWidth="1"/>
    <col min="5" max="5" width="11.28515625" style="154" bestFit="1" customWidth="1"/>
    <col min="6" max="6" width="11.28515625" style="154" customWidth="1"/>
    <col min="7" max="7" width="15.28515625" style="154" customWidth="1"/>
    <col min="8" max="8" width="11.28515625" style="154" customWidth="1"/>
    <col min="9" max="9" width="0.7109375" style="154" customWidth="1"/>
    <col min="10" max="12" width="12.42578125" style="154" customWidth="1"/>
    <col min="13" max="13" width="13.7109375" style="154" customWidth="1"/>
    <col min="14" max="16384" width="9.140625" style="154"/>
  </cols>
  <sheetData>
    <row r="1" spans="1:21" ht="24.6">
      <c r="A1" s="180" t="s">
        <v>243</v>
      </c>
      <c r="B1" s="181"/>
      <c r="C1" s="181"/>
      <c r="D1" s="181"/>
      <c r="E1" s="181"/>
      <c r="F1" s="181"/>
      <c r="J1" s="181"/>
      <c r="K1" s="181"/>
      <c r="L1" s="182"/>
      <c r="M1" s="182"/>
      <c r="N1" s="182"/>
      <c r="O1" s="182"/>
      <c r="Q1" s="204"/>
      <c r="R1" s="204"/>
      <c r="S1" s="204"/>
      <c r="T1" s="205"/>
      <c r="U1" s="206"/>
    </row>
    <row r="2" spans="1:21">
      <c r="A2" s="207" t="s">
        <v>225</v>
      </c>
      <c r="B2" s="185"/>
      <c r="C2" s="346" t="str">
        <f>Instructions!D8</f>
        <v>Amazing Health Factory Pty Ltd</v>
      </c>
      <c r="D2" s="346"/>
      <c r="E2" s="346"/>
      <c r="F2" s="346"/>
      <c r="G2" s="346"/>
      <c r="H2" s="346"/>
      <c r="I2" s="346"/>
      <c r="J2" s="346"/>
      <c r="L2" s="208"/>
      <c r="M2" s="208"/>
      <c r="N2" s="208"/>
      <c r="O2" s="208"/>
      <c r="Q2" s="185"/>
      <c r="R2" s="209"/>
      <c r="S2" s="209"/>
      <c r="T2" s="210"/>
      <c r="U2" s="211"/>
    </row>
    <row r="3" spans="1:21">
      <c r="A3" s="193" t="s">
        <v>15</v>
      </c>
      <c r="B3" s="185"/>
      <c r="C3" s="346" t="str">
        <f>Instructions!D9</f>
        <v>333-2B-3</v>
      </c>
      <c r="D3" s="346"/>
      <c r="E3" s="346"/>
      <c r="F3" s="346"/>
      <c r="G3" s="346"/>
      <c r="H3" s="346"/>
      <c r="I3" s="346"/>
      <c r="J3" s="346"/>
      <c r="L3" s="208"/>
      <c r="M3" s="208"/>
      <c r="N3" s="208"/>
      <c r="O3" s="208"/>
      <c r="Q3" s="185"/>
      <c r="R3" s="209"/>
      <c r="S3" s="209"/>
      <c r="T3" s="210"/>
      <c r="U3" s="211"/>
    </row>
    <row r="4" spans="1:21">
      <c r="A4" s="207" t="s">
        <v>16</v>
      </c>
      <c r="B4" s="185"/>
      <c r="C4" s="346" t="str">
        <f>Instructions!D10</f>
        <v>Low Intensity Mental Health Services</v>
      </c>
      <c r="D4" s="346"/>
      <c r="E4" s="346"/>
      <c r="F4" s="346"/>
      <c r="G4" s="346"/>
      <c r="H4" s="346"/>
      <c r="I4" s="346"/>
      <c r="J4" s="346"/>
      <c r="K4" s="185"/>
      <c r="L4" s="185"/>
      <c r="M4" s="208"/>
      <c r="N4" s="208"/>
      <c r="O4" s="208"/>
      <c r="P4" s="208"/>
      <c r="Q4" s="185"/>
      <c r="R4" s="209"/>
      <c r="S4" s="209"/>
      <c r="T4" s="210"/>
      <c r="U4" s="211"/>
    </row>
    <row r="5" spans="1:21">
      <c r="A5" s="207" t="s">
        <v>244</v>
      </c>
      <c r="B5" s="185"/>
      <c r="C5" s="347">
        <v>45838</v>
      </c>
      <c r="D5" s="347"/>
      <c r="E5" s="347"/>
      <c r="F5" s="347"/>
      <c r="G5" s="347"/>
      <c r="H5" s="347"/>
      <c r="I5" s="347"/>
      <c r="J5" s="347"/>
      <c r="K5" s="185"/>
      <c r="L5" s="185"/>
      <c r="M5" s="208"/>
      <c r="N5" s="208"/>
      <c r="O5" s="208"/>
      <c r="P5" s="208"/>
      <c r="Q5" s="185"/>
      <c r="R5" s="209"/>
      <c r="S5" s="209"/>
      <c r="T5" s="210"/>
      <c r="U5" s="211"/>
    </row>
    <row r="6" spans="1:21" ht="17.45">
      <c r="A6" s="186"/>
      <c r="B6" s="183"/>
      <c r="I6" s="183"/>
      <c r="J6" s="183"/>
      <c r="K6" s="183"/>
      <c r="L6" s="185"/>
      <c r="M6" s="184"/>
      <c r="N6" s="184"/>
      <c r="O6" s="184"/>
      <c r="P6" s="184"/>
      <c r="Q6" s="212"/>
      <c r="R6" s="209"/>
      <c r="S6" s="209"/>
      <c r="T6" s="210"/>
      <c r="U6" s="211"/>
    </row>
    <row r="8" spans="1:21" s="203" customFormat="1" ht="12.95" thickBot="1">
      <c r="A8" s="348" t="s">
        <v>259</v>
      </c>
      <c r="B8" s="348"/>
      <c r="C8" s="348"/>
      <c r="D8" s="348"/>
      <c r="E8" s="348"/>
      <c r="G8" s="213">
        <f>'Financial Tracking Q3'!G15</f>
        <v>44138</v>
      </c>
      <c r="H8" s="196"/>
    </row>
    <row r="9" spans="1:21" s="203" customFormat="1" ht="12.95" thickBot="1">
      <c r="A9" s="203" t="s">
        <v>246</v>
      </c>
      <c r="B9" s="214">
        <v>0</v>
      </c>
      <c r="C9" s="345" t="str">
        <f>VLOOKUP(B9,Table3[],2,FALSE)</f>
        <v>No Payment / Payment Withheld</v>
      </c>
      <c r="D9" s="345"/>
      <c r="E9" s="345"/>
      <c r="G9" s="213">
        <f>VLOOKUP(B9,Table3[],3,FALSE)</f>
        <v>0</v>
      </c>
    </row>
    <row r="10" spans="1:21" s="203" customFormat="1" ht="12.6">
      <c r="A10" s="198" t="s">
        <v>247</v>
      </c>
      <c r="F10" s="213"/>
    </row>
    <row r="11" spans="1:21" s="203" customFormat="1" ht="12.6">
      <c r="A11" s="203" t="s">
        <v>248</v>
      </c>
      <c r="F11" s="213"/>
      <c r="G11" s="215">
        <v>54750</v>
      </c>
    </row>
    <row r="12" spans="1:21" s="203" customFormat="1" ht="12.6">
      <c r="A12" s="203" t="s">
        <v>249</v>
      </c>
      <c r="F12" s="213"/>
      <c r="G12" s="215">
        <v>6470</v>
      </c>
    </row>
    <row r="13" spans="1:21" s="203" customFormat="1" ht="12.6">
      <c r="A13" s="203" t="s">
        <v>250</v>
      </c>
      <c r="F13" s="213"/>
      <c r="G13" s="215">
        <v>26422</v>
      </c>
    </row>
    <row r="14" spans="1:21" s="203" customFormat="1" ht="12.6">
      <c r="F14" s="213"/>
    </row>
    <row r="15" spans="1:21" s="203" customFormat="1" ht="12.6">
      <c r="A15" s="203" t="s">
        <v>251</v>
      </c>
      <c r="F15" s="213"/>
      <c r="G15" s="216">
        <f>(SUM(G8:G9))-(SUM(G11:G13))</f>
        <v>-43504</v>
      </c>
    </row>
    <row r="16" spans="1:21" s="203" customFormat="1" ht="12.6">
      <c r="F16" s="213"/>
      <c r="G16" s="217" t="str">
        <f>IF(G15&gt;=0,"Unspent funding","Overspend")</f>
        <v>Overspend</v>
      </c>
      <c r="H16" s="218"/>
    </row>
    <row r="17" spans="1:11">
      <c r="F17" s="187"/>
    </row>
    <row r="18" spans="1:11" s="203" customFormat="1" ht="12.6">
      <c r="A18" s="219" t="s">
        <v>252</v>
      </c>
      <c r="F18" s="213"/>
    </row>
    <row r="19" spans="1:11" s="203" customFormat="1" ht="16.5" customHeight="1" thickBot="1">
      <c r="A19" s="203" t="s">
        <v>253</v>
      </c>
      <c r="E19" s="213"/>
      <c r="F19" s="213"/>
    </row>
    <row r="20" spans="1:11" s="203" customFormat="1" ht="19.899999999999999" customHeight="1" thickBot="1">
      <c r="A20" s="203" t="s">
        <v>254</v>
      </c>
      <c r="F20" s="213"/>
      <c r="K20" s="214"/>
    </row>
    <row r="21" spans="1:11" s="203" customFormat="1" ht="12.95" thickBot="1">
      <c r="A21" s="203" t="s">
        <v>255</v>
      </c>
      <c r="F21" s="213"/>
    </row>
    <row r="22" spans="1:11" s="203" customFormat="1" ht="12.6">
      <c r="A22" s="333" t="s">
        <v>256</v>
      </c>
      <c r="B22" s="334"/>
      <c r="C22" s="334"/>
      <c r="D22" s="334"/>
      <c r="E22" s="334"/>
      <c r="F22" s="334"/>
      <c r="G22" s="334"/>
      <c r="H22" s="334"/>
      <c r="I22" s="334"/>
      <c r="J22" s="334"/>
      <c r="K22" s="335"/>
    </row>
    <row r="23" spans="1:11" s="203" customFormat="1" ht="12.6">
      <c r="A23" s="336"/>
      <c r="B23" s="337"/>
      <c r="C23" s="337"/>
      <c r="D23" s="337"/>
      <c r="E23" s="337"/>
      <c r="F23" s="337"/>
      <c r="G23" s="337"/>
      <c r="H23" s="337"/>
      <c r="I23" s="337"/>
      <c r="J23" s="337"/>
      <c r="K23" s="338"/>
    </row>
    <row r="24" spans="1:11" s="203" customFormat="1" ht="12.6">
      <c r="A24" s="336"/>
      <c r="B24" s="337"/>
      <c r="C24" s="337"/>
      <c r="D24" s="337"/>
      <c r="E24" s="337"/>
      <c r="F24" s="337"/>
      <c r="G24" s="337"/>
      <c r="H24" s="337"/>
      <c r="I24" s="337"/>
      <c r="J24" s="337"/>
      <c r="K24" s="338"/>
    </row>
    <row r="25" spans="1:11" ht="15" thickBot="1">
      <c r="A25" s="339"/>
      <c r="B25" s="340"/>
      <c r="C25" s="340"/>
      <c r="D25" s="340"/>
      <c r="E25" s="340"/>
      <c r="F25" s="340"/>
      <c r="G25" s="340"/>
      <c r="H25" s="340"/>
      <c r="I25" s="340"/>
      <c r="J25" s="340"/>
      <c r="K25" s="341"/>
    </row>
    <row r="29" spans="1:11">
      <c r="A29" s="331" t="s">
        <v>257</v>
      </c>
      <c r="B29" s="331"/>
      <c r="C29" s="331"/>
    </row>
    <row r="30" spans="1:11" ht="6" customHeight="1"/>
    <row r="31" spans="1:11">
      <c r="A31" s="332" t="s">
        <v>258</v>
      </c>
      <c r="B31" s="332"/>
      <c r="C31" s="332"/>
    </row>
  </sheetData>
  <mergeCells count="9">
    <mergeCell ref="A29:C29"/>
    <mergeCell ref="A31:C31"/>
    <mergeCell ref="A22:K25"/>
    <mergeCell ref="C2:J2"/>
    <mergeCell ref="C4:J4"/>
    <mergeCell ref="C5:J5"/>
    <mergeCell ref="A8:E8"/>
    <mergeCell ref="C9:E9"/>
    <mergeCell ref="C3:J3"/>
  </mergeCells>
  <conditionalFormatting sqref="A22:K25">
    <cfRule type="expression" dxfId="25" priority="2">
      <formula>$G$15&gt;0</formula>
    </cfRule>
    <cfRule type="expression" dxfId="24" priority="3">
      <formula>$G$15&lt;0</formula>
    </cfRule>
  </conditionalFormatting>
  <conditionalFormatting sqref="A19:M20">
    <cfRule type="expression" dxfId="23" priority="4">
      <formula>$G$15&gt;=0</formula>
    </cfRule>
  </conditionalFormatting>
  <conditionalFormatting sqref="G16">
    <cfRule type="containsText" dxfId="22" priority="1" operator="containsText" text="Overspend">
      <formula>NOT(ISERROR(SEARCH("Overspend",G16)))</formula>
    </cfRule>
    <cfRule type="containsText" dxfId="21" priority="5" operator="containsText" text="Unspent funding">
      <formula>NOT(ISERROR(SEARCH("Unspent funding",G16)))</formula>
    </cfRule>
  </conditionalFormatting>
  <pageMargins left="0.70866141732283472" right="0.70866141732283472" top="0.74803149606299213" bottom="0.74803149606299213" header="0.31496062992125984" footer="0.31496062992125984"/>
  <pageSetup paperSize="8" orientation="landscape" r:id="rId1"/>
  <headerFooter>
    <oddHeader xml:space="preserve">&amp;C&amp;"-,Bold"&amp;18EXAMPLE ONLY </oddHeader>
    <oddFooter xml:space="preserve">&amp;C&amp;"-,Bold"&amp;18EXAMPLE ONLY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70DB3E-E745-465E-B9A6-7F6AEAF30A8A}">
          <x14:formula1>
            <xm:f>'Data List'!$L$11:$L$12</xm:f>
          </x14:formula1>
          <xm:sqref>B9</xm:sqref>
        </x14:dataValidation>
        <x14:dataValidation type="list" allowBlank="1" showInputMessage="1" showErrorMessage="1" xr:uid="{F2B04222-424A-4E1F-95D6-46ECECA9F5FC}">
          <x14:formula1>
            <xm:f>'Data List'!$D$2:$D$4</xm:f>
          </x14:formula1>
          <xm:sqref>K20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8245-BF18-469C-8057-7174E1E7D52D}">
  <sheetPr>
    <tabColor rgb="FFFF0000"/>
  </sheetPr>
  <dimension ref="A1:S121"/>
  <sheetViews>
    <sheetView showGridLines="0" workbookViewId="0">
      <selection activeCell="H14" sqref="H14"/>
    </sheetView>
  </sheetViews>
  <sheetFormatPr defaultColWidth="9.140625" defaultRowHeight="14.45"/>
  <cols>
    <col min="1" max="1" width="28" style="141" customWidth="1"/>
    <col min="2" max="2" width="11.42578125" style="141" customWidth="1"/>
    <col min="3" max="3" width="1.28515625" style="141" customWidth="1"/>
    <col min="4" max="4" width="10" style="141" customWidth="1"/>
    <col min="5" max="5" width="1.28515625" style="141" customWidth="1"/>
    <col min="6" max="6" width="18.7109375" style="141" customWidth="1"/>
    <col min="7" max="7" width="47" style="141" customWidth="1"/>
    <col min="8" max="8" width="12.5703125" style="141" customWidth="1"/>
    <col min="9" max="9" width="2.42578125" style="141" customWidth="1"/>
    <col min="10" max="10" width="52.7109375" style="141" customWidth="1"/>
    <col min="11" max="11" width="2.5703125" style="141" customWidth="1"/>
    <col min="12" max="12" width="18.7109375" style="141" customWidth="1"/>
    <col min="13" max="13" width="47" style="141" customWidth="1"/>
    <col min="14" max="14" width="12.5703125" style="141" customWidth="1"/>
    <col min="15" max="16384" width="9.140625" style="141"/>
  </cols>
  <sheetData>
    <row r="1" spans="1:19">
      <c r="A1" s="141" t="s">
        <v>156</v>
      </c>
      <c r="B1" s="141" t="s">
        <v>260</v>
      </c>
      <c r="D1" s="141" t="s">
        <v>261</v>
      </c>
      <c r="F1" s="141" t="s">
        <v>262</v>
      </c>
      <c r="G1" s="141" t="s">
        <v>156</v>
      </c>
      <c r="H1" s="141" t="s">
        <v>263</v>
      </c>
      <c r="J1" s="141" t="s">
        <v>264</v>
      </c>
      <c r="L1" s="237" t="s">
        <v>262</v>
      </c>
      <c r="M1" s="238" t="s">
        <v>156</v>
      </c>
      <c r="N1" s="239" t="s">
        <v>263</v>
      </c>
    </row>
    <row r="2" spans="1:19">
      <c r="A2" s="142">
        <v>45565</v>
      </c>
      <c r="B2" s="143">
        <v>3</v>
      </c>
      <c r="C2" s="143"/>
      <c r="D2" s="143" t="s">
        <v>265</v>
      </c>
      <c r="E2" s="143"/>
      <c r="F2" s="144">
        <v>0</v>
      </c>
      <c r="G2" s="145" t="s">
        <v>266</v>
      </c>
      <c r="H2" s="146">
        <v>0</v>
      </c>
      <c r="I2" s="143"/>
      <c r="J2" s="143" t="s">
        <v>245</v>
      </c>
      <c r="K2" s="143"/>
      <c r="L2" s="240">
        <v>0</v>
      </c>
      <c r="M2" s="241" t="s">
        <v>266</v>
      </c>
      <c r="N2" s="242">
        <v>0</v>
      </c>
      <c r="O2" s="143"/>
      <c r="P2" s="143"/>
      <c r="Q2" s="143"/>
      <c r="R2" s="143"/>
    </row>
    <row r="3" spans="1:19">
      <c r="A3" s="142">
        <v>45657</v>
      </c>
      <c r="B3" s="143">
        <v>6</v>
      </c>
      <c r="C3" s="143"/>
      <c r="D3" s="143" t="s">
        <v>267</v>
      </c>
      <c r="E3" s="143"/>
      <c r="F3" s="144">
        <v>1</v>
      </c>
      <c r="G3" s="145" t="s">
        <v>268</v>
      </c>
      <c r="H3" s="150">
        <v>25000</v>
      </c>
      <c r="I3" s="143"/>
      <c r="J3" s="143" t="s">
        <v>269</v>
      </c>
      <c r="K3" s="143"/>
      <c r="L3" s="243">
        <v>2</v>
      </c>
      <c r="M3" s="244" t="str">
        <f>G4</f>
        <v>1 October to 31 December</v>
      </c>
      <c r="N3" s="245">
        <f>H4</f>
        <v>250000</v>
      </c>
      <c r="O3" s="143"/>
      <c r="P3" s="143"/>
      <c r="Q3" s="143"/>
      <c r="R3" s="143"/>
    </row>
    <row r="4" spans="1:19">
      <c r="A4" s="142">
        <v>45747</v>
      </c>
      <c r="B4" s="143">
        <v>9</v>
      </c>
      <c r="C4" s="143"/>
      <c r="D4" s="143" t="s">
        <v>270</v>
      </c>
      <c r="E4" s="143"/>
      <c r="F4" s="144">
        <v>2</v>
      </c>
      <c r="G4" s="145" t="s">
        <v>271</v>
      </c>
      <c r="H4" s="150">
        <v>250000</v>
      </c>
      <c r="I4" s="143"/>
      <c r="J4" s="143" t="s">
        <v>259</v>
      </c>
      <c r="K4" s="143"/>
      <c r="L4" s="143"/>
      <c r="M4" s="143"/>
      <c r="N4" s="143"/>
      <c r="O4" s="143"/>
      <c r="P4" s="143"/>
      <c r="Q4" s="143"/>
      <c r="R4" s="143"/>
    </row>
    <row r="5" spans="1:19">
      <c r="A5" s="142">
        <v>45838</v>
      </c>
      <c r="B5" s="143">
        <v>12</v>
      </c>
      <c r="C5" s="143"/>
      <c r="D5" s="143"/>
      <c r="E5" s="143"/>
      <c r="F5" s="144">
        <v>3</v>
      </c>
      <c r="G5" s="145" t="s">
        <v>272</v>
      </c>
      <c r="H5" s="150">
        <v>250000</v>
      </c>
      <c r="I5" s="143"/>
      <c r="J5" s="143"/>
      <c r="K5" s="143"/>
      <c r="L5" s="237" t="s">
        <v>262</v>
      </c>
      <c r="M5" s="238" t="s">
        <v>156</v>
      </c>
      <c r="N5" s="239" t="s">
        <v>263</v>
      </c>
      <c r="O5" s="143"/>
      <c r="P5" s="143"/>
      <c r="Q5" s="143"/>
      <c r="R5" s="143"/>
    </row>
    <row r="6" spans="1:19">
      <c r="A6" s="143"/>
      <c r="B6" s="143"/>
      <c r="C6" s="143"/>
      <c r="D6" s="143"/>
      <c r="E6" s="143"/>
      <c r="F6" s="144">
        <v>4</v>
      </c>
      <c r="G6" s="145" t="s">
        <v>273</v>
      </c>
      <c r="H6" s="150">
        <v>250000</v>
      </c>
      <c r="I6" s="143"/>
      <c r="J6" s="143"/>
      <c r="K6" s="143"/>
      <c r="L6" s="240">
        <v>0</v>
      </c>
      <c r="M6" s="241" t="s">
        <v>266</v>
      </c>
      <c r="N6" s="242">
        <v>0</v>
      </c>
      <c r="O6" s="143"/>
      <c r="P6" s="143"/>
      <c r="Q6" s="143"/>
      <c r="R6" s="143"/>
    </row>
    <row r="7" spans="1:19">
      <c r="A7" s="143"/>
      <c r="B7" s="143"/>
      <c r="C7" s="143"/>
      <c r="D7" s="143"/>
      <c r="E7" s="143"/>
      <c r="F7" s="144">
        <v>5</v>
      </c>
      <c r="G7" s="145" t="s">
        <v>274</v>
      </c>
      <c r="H7" s="150">
        <v>65000</v>
      </c>
      <c r="I7" s="143"/>
      <c r="J7" s="143"/>
      <c r="K7" s="143"/>
      <c r="L7" s="243">
        <v>3</v>
      </c>
      <c r="M7" s="244" t="str">
        <f>G5</f>
        <v>1 January to 31 March</v>
      </c>
      <c r="N7" s="245">
        <f>H5</f>
        <v>250000</v>
      </c>
      <c r="O7" s="143"/>
      <c r="P7" s="143"/>
      <c r="Q7" s="143"/>
      <c r="R7" s="143"/>
    </row>
    <row r="8" spans="1:19">
      <c r="A8" s="143"/>
      <c r="B8" s="143"/>
      <c r="C8" s="143"/>
      <c r="D8" s="143"/>
      <c r="E8" s="143"/>
      <c r="F8" s="350" t="s">
        <v>275</v>
      </c>
      <c r="G8" s="350"/>
      <c r="H8" s="350"/>
      <c r="I8" s="143"/>
      <c r="J8" s="143"/>
      <c r="K8" s="143"/>
      <c r="L8" s="143"/>
      <c r="M8" s="143"/>
      <c r="N8" s="143"/>
      <c r="O8" s="143"/>
      <c r="P8" s="143"/>
      <c r="Q8" s="143"/>
      <c r="R8" s="143"/>
    </row>
    <row r="9" spans="1:19">
      <c r="A9" s="143"/>
      <c r="B9" s="143"/>
      <c r="C9" s="143"/>
      <c r="D9" s="143"/>
      <c r="E9" s="143"/>
      <c r="F9" s="143"/>
      <c r="G9" s="143"/>
      <c r="H9" s="143"/>
      <c r="I9" s="143"/>
      <c r="J9" s="143"/>
      <c r="K9" s="143"/>
      <c r="O9" s="143"/>
      <c r="P9" s="143"/>
      <c r="Q9" s="143"/>
      <c r="R9" s="143"/>
    </row>
    <row r="10" spans="1:19" ht="26.1">
      <c r="A10" s="143"/>
      <c r="B10" s="143"/>
      <c r="C10" s="143"/>
      <c r="D10" s="143"/>
      <c r="E10" s="143"/>
      <c r="F10" s="143" t="s">
        <v>276</v>
      </c>
      <c r="G10" s="143" t="s">
        <v>277</v>
      </c>
      <c r="H10" s="144" t="s">
        <v>278</v>
      </c>
      <c r="J10" s="143"/>
      <c r="K10" s="143"/>
      <c r="L10" s="237" t="s">
        <v>262</v>
      </c>
      <c r="M10" s="238" t="s">
        <v>156</v>
      </c>
      <c r="N10" s="239" t="s">
        <v>263</v>
      </c>
      <c r="O10" s="143"/>
      <c r="P10" s="143"/>
      <c r="Q10" s="143"/>
      <c r="R10" s="143"/>
      <c r="S10" s="143"/>
    </row>
    <row r="11" spans="1:19">
      <c r="A11" s="143"/>
      <c r="B11" s="143"/>
      <c r="C11" s="143"/>
      <c r="D11" s="143"/>
      <c r="E11" s="143"/>
      <c r="F11" s="147"/>
      <c r="G11" s="148" t="s">
        <v>245</v>
      </c>
      <c r="H11" s="151">
        <v>100550</v>
      </c>
      <c r="J11" s="143"/>
      <c r="K11" s="143"/>
      <c r="L11" s="240">
        <v>0</v>
      </c>
      <c r="M11" s="241" t="s">
        <v>266</v>
      </c>
      <c r="N11" s="242">
        <v>0</v>
      </c>
      <c r="O11" s="143"/>
      <c r="P11" s="143"/>
      <c r="Q11" s="143"/>
      <c r="R11" s="143"/>
      <c r="S11" s="143"/>
    </row>
    <row r="12" spans="1:19">
      <c r="A12" s="143"/>
      <c r="B12" s="143"/>
      <c r="C12" s="143"/>
      <c r="D12" s="143"/>
      <c r="E12" s="143"/>
      <c r="F12" s="143"/>
      <c r="G12" s="149" t="s">
        <v>269</v>
      </c>
      <c r="H12" s="151">
        <v>64500</v>
      </c>
      <c r="J12" s="143"/>
      <c r="K12" s="143"/>
      <c r="L12" s="243">
        <v>4</v>
      </c>
      <c r="M12" s="244" t="str">
        <f>G6</f>
        <v xml:space="preserve">1 April to 30 June </v>
      </c>
      <c r="N12" s="245">
        <f>H6</f>
        <v>250000</v>
      </c>
      <c r="O12" s="143"/>
      <c r="P12" s="143"/>
      <c r="Q12" s="143"/>
      <c r="R12" s="143"/>
      <c r="S12" s="143"/>
    </row>
    <row r="13" spans="1:19">
      <c r="A13" s="143"/>
      <c r="B13" s="143"/>
      <c r="C13" s="143"/>
      <c r="D13" s="143"/>
      <c r="E13" s="143"/>
      <c r="F13" s="145">
        <v>6</v>
      </c>
      <c r="G13" s="145" t="s">
        <v>268</v>
      </c>
      <c r="H13" s="151"/>
      <c r="J13" s="143"/>
      <c r="K13" s="143"/>
      <c r="L13" s="143"/>
      <c r="M13" s="143"/>
      <c r="N13" s="143"/>
      <c r="O13" s="143"/>
      <c r="P13" s="143"/>
      <c r="Q13" s="143"/>
      <c r="R13" s="143"/>
      <c r="S13" s="143"/>
    </row>
    <row r="14" spans="1:19">
      <c r="A14" s="143"/>
      <c r="B14" s="143"/>
      <c r="C14" s="143"/>
      <c r="D14" s="143"/>
      <c r="E14" s="143"/>
      <c r="F14" s="145">
        <v>9</v>
      </c>
      <c r="G14" s="145" t="s">
        <v>271</v>
      </c>
      <c r="H14" s="150"/>
      <c r="J14" s="143"/>
      <c r="K14" s="143"/>
      <c r="L14" s="143"/>
      <c r="M14" s="143"/>
      <c r="N14" s="143"/>
      <c r="O14" s="143"/>
      <c r="P14" s="143"/>
      <c r="Q14" s="143"/>
      <c r="R14" s="143"/>
      <c r="S14" s="143"/>
    </row>
    <row r="15" spans="1:19">
      <c r="A15" s="143"/>
      <c r="B15" s="143"/>
      <c r="C15" s="143"/>
      <c r="D15" s="143"/>
      <c r="E15" s="143"/>
      <c r="F15" s="145">
        <v>12</v>
      </c>
      <c r="G15" s="145" t="s">
        <v>272</v>
      </c>
      <c r="H15" s="150"/>
      <c r="J15" s="143"/>
      <c r="K15" s="143"/>
      <c r="L15" s="143"/>
      <c r="M15" s="143"/>
      <c r="N15" s="143"/>
      <c r="O15" s="143"/>
      <c r="P15" s="143"/>
      <c r="Q15" s="143"/>
      <c r="R15" s="143"/>
      <c r="S15" s="143"/>
    </row>
    <row r="16" spans="1:19">
      <c r="A16" s="143"/>
      <c r="B16" s="143"/>
      <c r="C16" s="143"/>
      <c r="D16" s="143"/>
      <c r="E16" s="143"/>
      <c r="F16" s="145"/>
      <c r="G16" s="145" t="s">
        <v>273</v>
      </c>
      <c r="H16" s="150"/>
      <c r="J16" s="143"/>
      <c r="K16" s="143"/>
      <c r="L16" s="143"/>
      <c r="M16" s="143"/>
      <c r="N16" s="143"/>
      <c r="O16" s="143"/>
      <c r="P16" s="143"/>
      <c r="Q16" s="143"/>
      <c r="R16" s="143"/>
      <c r="S16" s="143"/>
    </row>
    <row r="17" spans="1:18">
      <c r="A17" s="143"/>
      <c r="B17" s="143"/>
      <c r="C17" s="143"/>
      <c r="D17" s="143"/>
      <c r="E17" s="143"/>
      <c r="F17" s="350" t="s">
        <v>279</v>
      </c>
      <c r="G17" s="350"/>
      <c r="H17" s="350"/>
      <c r="I17" s="143"/>
      <c r="J17" s="143"/>
      <c r="K17" s="143"/>
      <c r="L17" s="143"/>
      <c r="M17" s="143"/>
      <c r="N17" s="143"/>
      <c r="O17" s="143"/>
      <c r="P17" s="143"/>
      <c r="Q17" s="143"/>
      <c r="R17" s="143"/>
    </row>
    <row r="18" spans="1:18">
      <c r="A18" s="143"/>
      <c r="B18" s="143"/>
      <c r="C18" s="143"/>
      <c r="D18" s="143"/>
      <c r="E18" s="143"/>
      <c r="F18" s="143"/>
      <c r="G18" s="143"/>
      <c r="H18" s="143"/>
      <c r="I18" s="143"/>
      <c r="J18" s="143"/>
      <c r="K18" s="143"/>
      <c r="L18" s="143"/>
      <c r="M18" s="143"/>
      <c r="N18" s="143"/>
      <c r="O18" s="143"/>
      <c r="P18" s="143"/>
      <c r="Q18" s="143"/>
      <c r="R18" s="143"/>
    </row>
    <row r="19" spans="1:18">
      <c r="A19" s="143"/>
      <c r="B19" s="143"/>
      <c r="C19" s="143"/>
      <c r="D19" s="143"/>
      <c r="E19" s="143"/>
      <c r="F19" s="143"/>
      <c r="G19" s="143"/>
      <c r="H19" s="143"/>
      <c r="I19" s="143"/>
      <c r="J19" s="143"/>
      <c r="K19" s="143"/>
      <c r="L19" s="143"/>
      <c r="M19" s="143"/>
      <c r="N19" s="143"/>
      <c r="O19" s="143"/>
      <c r="P19" s="143"/>
      <c r="Q19" s="143"/>
      <c r="R19" s="143"/>
    </row>
    <row r="20" spans="1:18">
      <c r="A20" s="143"/>
      <c r="B20" s="143"/>
      <c r="C20" s="143"/>
      <c r="D20" s="143"/>
      <c r="E20" s="143"/>
      <c r="F20" s="143"/>
      <c r="G20" s="143"/>
      <c r="H20" s="143"/>
      <c r="I20" s="143"/>
      <c r="J20" s="143"/>
      <c r="K20" s="143"/>
      <c r="L20" s="143"/>
      <c r="M20" s="143"/>
      <c r="N20" s="143"/>
      <c r="O20" s="143"/>
      <c r="P20" s="143"/>
      <c r="Q20" s="143"/>
      <c r="R20" s="143"/>
    </row>
    <row r="21" spans="1:18">
      <c r="A21" s="143"/>
      <c r="B21" s="143"/>
      <c r="C21" s="143"/>
      <c r="D21" s="143"/>
      <c r="E21" s="143"/>
      <c r="F21" s="143"/>
      <c r="G21" s="143"/>
      <c r="H21" s="143"/>
      <c r="I21" s="143"/>
      <c r="J21" s="143"/>
      <c r="K21" s="143"/>
      <c r="L21" s="143"/>
      <c r="M21" s="143"/>
      <c r="N21" s="143"/>
      <c r="O21" s="143"/>
      <c r="P21" s="143"/>
      <c r="Q21" s="143"/>
      <c r="R21" s="143"/>
    </row>
    <row r="22" spans="1:18">
      <c r="A22" s="143"/>
      <c r="B22" s="143"/>
      <c r="C22" s="143"/>
      <c r="D22" s="143"/>
      <c r="E22" s="143"/>
      <c r="F22" s="143"/>
      <c r="G22" s="143"/>
      <c r="H22" s="143"/>
      <c r="I22" s="143"/>
      <c r="J22" s="143"/>
      <c r="K22" s="143"/>
      <c r="L22" s="143"/>
      <c r="M22" s="143"/>
      <c r="N22" s="143"/>
      <c r="O22" s="143"/>
      <c r="P22" s="143"/>
      <c r="Q22" s="143"/>
      <c r="R22" s="143"/>
    </row>
    <row r="23" spans="1:18">
      <c r="A23" s="143"/>
      <c r="B23" s="143"/>
      <c r="C23" s="143"/>
      <c r="D23" s="143"/>
      <c r="E23" s="143"/>
      <c r="F23" s="143"/>
      <c r="G23" s="143"/>
      <c r="H23" s="143"/>
      <c r="I23" s="143"/>
      <c r="J23" s="143"/>
      <c r="K23" s="143"/>
      <c r="L23" s="143"/>
      <c r="M23" s="143"/>
      <c r="N23" s="143"/>
      <c r="O23" s="143"/>
      <c r="P23" s="143"/>
      <c r="Q23" s="143"/>
      <c r="R23" s="143"/>
    </row>
    <row r="24" spans="1:18">
      <c r="A24" s="143"/>
      <c r="B24" s="143"/>
      <c r="C24" s="143"/>
      <c r="D24" s="143"/>
      <c r="E24" s="143"/>
      <c r="F24" s="143"/>
      <c r="G24" s="143"/>
      <c r="H24" s="143"/>
      <c r="I24" s="143"/>
      <c r="J24" s="143"/>
      <c r="K24" s="143"/>
      <c r="L24" s="143"/>
      <c r="M24" s="143"/>
      <c r="N24" s="143"/>
      <c r="O24" s="143"/>
      <c r="P24" s="143"/>
      <c r="Q24" s="143"/>
      <c r="R24" s="143"/>
    </row>
    <row r="25" spans="1:18">
      <c r="A25" s="143"/>
      <c r="B25" s="143"/>
      <c r="C25" s="143"/>
      <c r="D25" s="143"/>
      <c r="E25" s="143"/>
      <c r="F25" s="143"/>
      <c r="G25" s="143"/>
      <c r="H25" s="143"/>
      <c r="I25" s="143"/>
      <c r="J25" s="143"/>
      <c r="K25" s="143"/>
      <c r="L25" s="143"/>
      <c r="M25" s="143"/>
      <c r="N25" s="143"/>
      <c r="O25" s="143"/>
      <c r="P25" s="143"/>
      <c r="Q25" s="143"/>
      <c r="R25" s="143"/>
    </row>
    <row r="26" spans="1:18">
      <c r="A26" s="143"/>
      <c r="B26" s="143"/>
      <c r="C26" s="143"/>
      <c r="D26" s="143"/>
      <c r="E26" s="143"/>
      <c r="F26" s="143"/>
      <c r="G26" s="143"/>
      <c r="H26" s="143"/>
      <c r="I26" s="143"/>
      <c r="J26" s="143"/>
      <c r="K26" s="143"/>
      <c r="L26" s="143"/>
      <c r="M26" s="143"/>
      <c r="N26" s="143"/>
      <c r="O26" s="143"/>
      <c r="P26" s="143"/>
      <c r="Q26" s="143"/>
      <c r="R26" s="143"/>
    </row>
    <row r="27" spans="1:18">
      <c r="A27" s="143"/>
      <c r="B27" s="143"/>
      <c r="C27" s="143"/>
      <c r="D27" s="143"/>
      <c r="E27" s="143"/>
      <c r="F27" s="143"/>
      <c r="G27" s="143"/>
      <c r="H27" s="143"/>
      <c r="I27" s="143"/>
      <c r="J27" s="143"/>
      <c r="K27" s="143"/>
      <c r="L27" s="143"/>
      <c r="M27" s="143"/>
      <c r="N27" s="143"/>
      <c r="O27" s="143"/>
      <c r="P27" s="143"/>
      <c r="Q27" s="143"/>
      <c r="R27" s="143"/>
    </row>
    <row r="28" spans="1:18">
      <c r="A28" s="143"/>
      <c r="B28" s="143"/>
      <c r="C28" s="143"/>
      <c r="D28" s="143"/>
      <c r="E28" s="143"/>
      <c r="F28" s="143"/>
      <c r="G28" s="143"/>
      <c r="H28" s="143"/>
      <c r="I28" s="143"/>
      <c r="J28" s="143"/>
      <c r="K28" s="143"/>
      <c r="L28" s="143"/>
      <c r="M28" s="143"/>
      <c r="N28" s="143"/>
      <c r="O28" s="143"/>
      <c r="P28" s="143"/>
      <c r="Q28" s="143"/>
      <c r="R28" s="143"/>
    </row>
    <row r="29" spans="1:18">
      <c r="A29" s="143"/>
      <c r="B29" s="143"/>
      <c r="C29" s="143"/>
      <c r="D29" s="143"/>
      <c r="E29" s="143"/>
      <c r="F29" s="143"/>
      <c r="G29" s="143"/>
      <c r="H29" s="143"/>
      <c r="I29" s="143"/>
      <c r="J29" s="143"/>
      <c r="K29" s="143"/>
      <c r="L29" s="143"/>
      <c r="M29" s="143"/>
      <c r="N29" s="143"/>
      <c r="O29" s="143"/>
      <c r="P29" s="143"/>
      <c r="Q29" s="143"/>
      <c r="R29" s="143"/>
    </row>
    <row r="30" spans="1:18">
      <c r="A30" s="143"/>
      <c r="B30" s="143"/>
      <c r="C30" s="143"/>
      <c r="D30" s="143"/>
      <c r="E30" s="143"/>
      <c r="F30" s="143"/>
      <c r="G30" s="143"/>
      <c r="H30" s="143"/>
      <c r="I30" s="143"/>
      <c r="J30" s="143"/>
      <c r="K30" s="143"/>
      <c r="L30" s="143"/>
      <c r="M30" s="143"/>
      <c r="N30" s="143"/>
      <c r="O30" s="143"/>
      <c r="P30" s="143"/>
      <c r="Q30" s="143"/>
      <c r="R30" s="143"/>
    </row>
    <row r="31" spans="1:18">
      <c r="A31" s="143"/>
      <c r="B31" s="143"/>
      <c r="C31" s="143"/>
      <c r="D31" s="143"/>
      <c r="E31" s="143"/>
      <c r="F31" s="143"/>
      <c r="G31" s="143"/>
      <c r="H31" s="143"/>
      <c r="I31" s="143"/>
      <c r="J31" s="143"/>
      <c r="K31" s="143"/>
      <c r="L31" s="143"/>
      <c r="M31" s="143"/>
      <c r="N31" s="143"/>
      <c r="O31" s="143"/>
      <c r="P31" s="143"/>
      <c r="Q31" s="143"/>
      <c r="R31" s="143"/>
    </row>
    <row r="32" spans="1:18">
      <c r="A32" s="143"/>
      <c r="B32" s="143"/>
      <c r="C32" s="143"/>
      <c r="D32" s="143"/>
      <c r="E32" s="143"/>
      <c r="F32" s="143"/>
      <c r="G32" s="143"/>
      <c r="H32" s="143"/>
      <c r="I32" s="143"/>
      <c r="J32" s="143"/>
      <c r="K32" s="143"/>
      <c r="L32" s="143"/>
      <c r="M32" s="143"/>
      <c r="N32" s="143"/>
      <c r="O32" s="143"/>
      <c r="P32" s="143"/>
      <c r="Q32" s="143"/>
      <c r="R32" s="143"/>
    </row>
    <row r="33" spans="1:18">
      <c r="A33" s="143"/>
      <c r="B33" s="143"/>
      <c r="C33" s="143"/>
      <c r="D33" s="143"/>
      <c r="E33" s="143"/>
      <c r="F33" s="143"/>
      <c r="G33" s="143"/>
      <c r="H33" s="143"/>
      <c r="I33" s="143"/>
      <c r="J33" s="143"/>
      <c r="K33" s="143"/>
      <c r="L33" s="143"/>
      <c r="M33" s="143"/>
      <c r="N33" s="143"/>
      <c r="O33" s="143"/>
      <c r="P33" s="143"/>
      <c r="Q33" s="143"/>
      <c r="R33" s="143"/>
    </row>
    <row r="34" spans="1:18">
      <c r="A34" s="143"/>
      <c r="B34" s="143"/>
      <c r="C34" s="143"/>
      <c r="D34" s="143"/>
      <c r="E34" s="143"/>
      <c r="F34" s="143"/>
      <c r="G34" s="143"/>
      <c r="H34" s="143"/>
      <c r="I34" s="143"/>
      <c r="J34" s="143"/>
      <c r="K34" s="143"/>
      <c r="L34" s="143"/>
      <c r="M34" s="143"/>
      <c r="N34" s="143"/>
      <c r="O34" s="143"/>
      <c r="P34" s="143"/>
      <c r="Q34" s="143"/>
      <c r="R34" s="143"/>
    </row>
    <row r="35" spans="1:18">
      <c r="A35" s="143"/>
      <c r="B35" s="143"/>
      <c r="C35" s="143"/>
      <c r="D35" s="143"/>
      <c r="E35" s="143"/>
      <c r="F35" s="143"/>
      <c r="G35" s="143"/>
      <c r="H35" s="143"/>
      <c r="I35" s="143"/>
      <c r="J35" s="143"/>
      <c r="K35" s="143"/>
      <c r="L35" s="143"/>
      <c r="M35" s="143"/>
      <c r="N35" s="143"/>
      <c r="O35" s="143"/>
      <c r="P35" s="143"/>
      <c r="Q35" s="143"/>
      <c r="R35" s="143"/>
    </row>
    <row r="36" spans="1:18">
      <c r="A36" s="143"/>
      <c r="B36" s="143"/>
      <c r="C36" s="143"/>
      <c r="D36" s="143"/>
      <c r="E36" s="143"/>
      <c r="F36" s="143"/>
      <c r="G36" s="143"/>
      <c r="H36" s="143"/>
      <c r="I36" s="143"/>
      <c r="J36" s="143"/>
      <c r="K36" s="143"/>
      <c r="L36" s="143"/>
      <c r="M36" s="143"/>
      <c r="N36" s="143"/>
      <c r="O36" s="143"/>
      <c r="P36" s="143"/>
      <c r="Q36" s="143"/>
      <c r="R36" s="143"/>
    </row>
    <row r="37" spans="1:18">
      <c r="A37" s="143"/>
      <c r="B37" s="143"/>
      <c r="C37" s="143"/>
      <c r="D37" s="143"/>
      <c r="E37" s="143"/>
      <c r="F37" s="143"/>
      <c r="G37" s="143"/>
      <c r="H37" s="143"/>
      <c r="I37" s="143"/>
      <c r="J37" s="143"/>
      <c r="K37" s="143"/>
      <c r="L37" s="143"/>
      <c r="M37" s="143"/>
      <c r="N37" s="143"/>
      <c r="O37" s="143"/>
      <c r="P37" s="143"/>
      <c r="Q37" s="143"/>
      <c r="R37" s="143"/>
    </row>
    <row r="38" spans="1:18">
      <c r="A38" s="143"/>
      <c r="B38" s="143"/>
      <c r="C38" s="143"/>
      <c r="D38" s="143"/>
      <c r="E38" s="143"/>
      <c r="F38" s="143"/>
      <c r="G38" s="143"/>
      <c r="H38" s="143"/>
      <c r="I38" s="143"/>
      <c r="J38" s="143"/>
      <c r="K38" s="143"/>
      <c r="L38" s="143"/>
      <c r="M38" s="143"/>
      <c r="N38" s="143"/>
      <c r="O38" s="143"/>
      <c r="P38" s="143"/>
      <c r="Q38" s="143"/>
      <c r="R38" s="143"/>
    </row>
    <row r="39" spans="1:18">
      <c r="A39" s="143"/>
      <c r="B39" s="143"/>
      <c r="C39" s="143"/>
      <c r="D39" s="143"/>
      <c r="E39" s="143"/>
      <c r="F39" s="143"/>
      <c r="G39" s="143"/>
      <c r="H39" s="143"/>
      <c r="I39" s="143"/>
      <c r="J39" s="143"/>
      <c r="K39" s="143"/>
      <c r="L39" s="143"/>
      <c r="M39" s="143"/>
      <c r="N39" s="143"/>
      <c r="O39" s="143"/>
      <c r="P39" s="143"/>
      <c r="Q39" s="143"/>
      <c r="R39" s="143"/>
    </row>
    <row r="40" spans="1:18">
      <c r="A40" s="143"/>
      <c r="B40" s="143"/>
      <c r="C40" s="143"/>
      <c r="D40" s="143"/>
      <c r="E40" s="143"/>
      <c r="F40" s="143"/>
      <c r="G40" s="143"/>
      <c r="H40" s="143"/>
      <c r="I40" s="143"/>
      <c r="J40" s="143"/>
      <c r="K40" s="143"/>
      <c r="L40" s="143"/>
      <c r="M40" s="143"/>
      <c r="N40" s="143"/>
      <c r="O40" s="143"/>
      <c r="P40" s="143"/>
      <c r="Q40" s="143"/>
      <c r="R40" s="143"/>
    </row>
    <row r="41" spans="1:18">
      <c r="A41" s="143"/>
      <c r="B41" s="143"/>
      <c r="C41" s="143"/>
      <c r="D41" s="143"/>
      <c r="E41" s="143"/>
      <c r="F41" s="143"/>
      <c r="G41" s="143"/>
      <c r="H41" s="143"/>
      <c r="I41" s="143"/>
      <c r="J41" s="143"/>
      <c r="K41" s="143"/>
      <c r="L41" s="143"/>
      <c r="M41" s="143"/>
      <c r="N41" s="143"/>
      <c r="O41" s="143"/>
      <c r="P41" s="143"/>
      <c r="Q41" s="143"/>
      <c r="R41" s="143"/>
    </row>
    <row r="42" spans="1:18">
      <c r="A42" s="143"/>
      <c r="B42" s="143"/>
      <c r="C42" s="143"/>
      <c r="D42" s="143"/>
      <c r="E42" s="143"/>
      <c r="F42" s="143"/>
      <c r="G42" s="143"/>
      <c r="H42" s="143"/>
      <c r="I42" s="143"/>
      <c r="J42" s="143"/>
      <c r="K42" s="143"/>
      <c r="L42" s="143"/>
      <c r="M42" s="143"/>
      <c r="N42" s="143"/>
      <c r="O42" s="143"/>
      <c r="P42" s="143"/>
      <c r="Q42" s="143"/>
      <c r="R42" s="143"/>
    </row>
    <row r="43" spans="1:18">
      <c r="A43" s="143"/>
      <c r="B43" s="143"/>
      <c r="C43" s="143"/>
      <c r="D43" s="143"/>
      <c r="E43" s="143"/>
      <c r="F43" s="143"/>
      <c r="G43" s="143"/>
      <c r="H43" s="143"/>
      <c r="I43" s="143"/>
      <c r="J43" s="143"/>
      <c r="K43" s="143"/>
      <c r="L43" s="143"/>
      <c r="M43" s="143"/>
      <c r="N43" s="143"/>
      <c r="O43" s="143"/>
      <c r="P43" s="143"/>
      <c r="Q43" s="143"/>
      <c r="R43" s="143"/>
    </row>
    <row r="44" spans="1:18">
      <c r="A44" s="143"/>
      <c r="B44" s="143"/>
      <c r="C44" s="143"/>
      <c r="D44" s="143"/>
      <c r="E44" s="143"/>
      <c r="F44" s="143"/>
      <c r="G44" s="143"/>
      <c r="H44" s="143"/>
      <c r="I44" s="143"/>
      <c r="J44" s="143"/>
      <c r="K44" s="143"/>
      <c r="L44" s="143"/>
      <c r="M44" s="143"/>
      <c r="N44" s="143"/>
      <c r="O44" s="143"/>
      <c r="P44" s="143"/>
      <c r="Q44" s="143"/>
      <c r="R44" s="143"/>
    </row>
    <row r="45" spans="1:18">
      <c r="A45" s="143"/>
      <c r="B45" s="143"/>
      <c r="C45" s="143"/>
      <c r="D45" s="143"/>
      <c r="E45" s="143"/>
      <c r="F45" s="143"/>
      <c r="G45" s="143"/>
      <c r="H45" s="143"/>
      <c r="I45" s="143"/>
      <c r="J45" s="143"/>
      <c r="K45" s="143"/>
      <c r="L45" s="143"/>
      <c r="M45" s="143"/>
      <c r="N45" s="143"/>
      <c r="O45" s="143"/>
      <c r="P45" s="143"/>
      <c r="Q45" s="143"/>
      <c r="R45" s="143"/>
    </row>
    <row r="46" spans="1:18">
      <c r="A46" s="143"/>
      <c r="B46" s="143"/>
      <c r="C46" s="143"/>
      <c r="D46" s="143"/>
      <c r="E46" s="143"/>
      <c r="F46" s="143"/>
      <c r="G46" s="143"/>
      <c r="H46" s="143"/>
      <c r="I46" s="143"/>
      <c r="J46" s="143"/>
      <c r="K46" s="143"/>
      <c r="L46" s="143"/>
      <c r="M46" s="143"/>
      <c r="N46" s="143"/>
      <c r="O46" s="143"/>
      <c r="P46" s="143"/>
      <c r="Q46" s="143"/>
      <c r="R46" s="143"/>
    </row>
    <row r="47" spans="1:18">
      <c r="A47" s="143"/>
      <c r="B47" s="143"/>
      <c r="C47" s="143"/>
      <c r="D47" s="143"/>
      <c r="E47" s="143"/>
      <c r="F47" s="143"/>
      <c r="G47" s="143"/>
      <c r="H47" s="143"/>
      <c r="I47" s="143"/>
      <c r="J47" s="143"/>
      <c r="K47" s="143"/>
      <c r="L47" s="143"/>
      <c r="M47" s="143"/>
      <c r="N47" s="143"/>
      <c r="O47" s="143"/>
      <c r="P47" s="143"/>
      <c r="Q47" s="143"/>
      <c r="R47" s="143"/>
    </row>
    <row r="48" spans="1:18">
      <c r="A48" s="143"/>
      <c r="B48" s="143"/>
      <c r="C48" s="143"/>
      <c r="D48" s="143"/>
      <c r="E48" s="143"/>
      <c r="F48" s="143"/>
      <c r="G48" s="143"/>
      <c r="H48" s="143"/>
      <c r="I48" s="143"/>
      <c r="J48" s="143"/>
      <c r="K48" s="143"/>
      <c r="L48" s="143"/>
      <c r="M48" s="143"/>
      <c r="N48" s="143"/>
      <c r="O48" s="143"/>
      <c r="P48" s="143"/>
      <c r="Q48" s="143"/>
      <c r="R48" s="143"/>
    </row>
    <row r="49" spans="1:18">
      <c r="A49" s="143"/>
      <c r="B49" s="143"/>
      <c r="C49" s="143"/>
      <c r="D49" s="143"/>
      <c r="E49" s="143"/>
      <c r="F49" s="143"/>
      <c r="G49" s="143"/>
      <c r="H49" s="143"/>
      <c r="I49" s="143"/>
      <c r="J49" s="143"/>
      <c r="K49" s="143"/>
      <c r="L49" s="143"/>
      <c r="M49" s="143"/>
      <c r="N49" s="143"/>
      <c r="O49" s="143"/>
      <c r="P49" s="143"/>
      <c r="Q49" s="143"/>
      <c r="R49" s="143"/>
    </row>
    <row r="50" spans="1:18">
      <c r="A50" s="143"/>
      <c r="B50" s="143"/>
      <c r="C50" s="143"/>
      <c r="D50" s="143"/>
      <c r="E50" s="143"/>
      <c r="F50" s="143"/>
      <c r="G50" s="143"/>
      <c r="H50" s="143"/>
      <c r="I50" s="143"/>
      <c r="J50" s="143"/>
      <c r="K50" s="143"/>
      <c r="L50" s="143"/>
      <c r="M50" s="143"/>
      <c r="N50" s="143"/>
      <c r="O50" s="143"/>
      <c r="P50" s="143"/>
      <c r="Q50" s="143"/>
      <c r="R50" s="143"/>
    </row>
    <row r="51" spans="1:18">
      <c r="A51" s="143"/>
      <c r="B51" s="143"/>
      <c r="C51" s="143"/>
      <c r="D51" s="143"/>
      <c r="E51" s="143"/>
      <c r="F51" s="143"/>
      <c r="G51" s="143"/>
      <c r="H51" s="143"/>
      <c r="I51" s="143"/>
      <c r="J51" s="143"/>
      <c r="K51" s="143"/>
      <c r="L51" s="143"/>
      <c r="M51" s="143"/>
      <c r="N51" s="143"/>
      <c r="O51" s="143"/>
      <c r="P51" s="143"/>
      <c r="Q51" s="143"/>
      <c r="R51" s="143"/>
    </row>
    <row r="52" spans="1:18">
      <c r="A52" s="143"/>
      <c r="B52" s="143"/>
      <c r="C52" s="143"/>
      <c r="D52" s="143"/>
      <c r="E52" s="143"/>
      <c r="F52" s="143"/>
      <c r="G52" s="143"/>
      <c r="H52" s="143"/>
      <c r="I52" s="143"/>
      <c r="J52" s="143"/>
      <c r="K52" s="143"/>
      <c r="L52" s="143"/>
      <c r="M52" s="143"/>
      <c r="N52" s="143"/>
      <c r="O52" s="143"/>
      <c r="P52" s="143"/>
      <c r="Q52" s="143"/>
      <c r="R52" s="143"/>
    </row>
    <row r="53" spans="1:18">
      <c r="A53" s="143"/>
      <c r="B53" s="143"/>
      <c r="C53" s="143"/>
      <c r="D53" s="143"/>
      <c r="E53" s="143"/>
      <c r="F53" s="143"/>
      <c r="G53" s="143"/>
      <c r="H53" s="143"/>
      <c r="I53" s="143"/>
      <c r="J53" s="143"/>
      <c r="K53" s="143"/>
      <c r="L53" s="143"/>
      <c r="M53" s="143"/>
      <c r="N53" s="143"/>
      <c r="O53" s="143"/>
      <c r="P53" s="143"/>
      <c r="Q53" s="143"/>
      <c r="R53" s="143"/>
    </row>
    <row r="54" spans="1:18">
      <c r="A54" s="143"/>
      <c r="B54" s="143"/>
      <c r="C54" s="143"/>
      <c r="D54" s="143"/>
      <c r="E54" s="143"/>
      <c r="F54" s="143"/>
      <c r="G54" s="143"/>
      <c r="H54" s="143"/>
      <c r="I54" s="143"/>
      <c r="J54" s="143"/>
      <c r="K54" s="143"/>
      <c r="L54" s="143"/>
      <c r="M54" s="143"/>
      <c r="N54" s="143"/>
      <c r="O54" s="143"/>
      <c r="P54" s="143"/>
      <c r="Q54" s="143"/>
      <c r="R54" s="143"/>
    </row>
    <row r="55" spans="1:18">
      <c r="A55" s="143"/>
      <c r="B55" s="143"/>
      <c r="C55" s="143"/>
      <c r="D55" s="143"/>
      <c r="E55" s="143"/>
      <c r="F55" s="143"/>
      <c r="G55" s="143"/>
      <c r="H55" s="143"/>
      <c r="I55" s="143"/>
      <c r="J55" s="143"/>
      <c r="K55" s="143"/>
      <c r="L55" s="143"/>
      <c r="M55" s="143"/>
      <c r="N55" s="143"/>
      <c r="O55" s="143"/>
      <c r="P55" s="143"/>
      <c r="Q55" s="143"/>
      <c r="R55" s="143"/>
    </row>
    <row r="56" spans="1:18">
      <c r="A56" s="143"/>
      <c r="B56" s="143"/>
      <c r="C56" s="143"/>
      <c r="D56" s="143"/>
      <c r="E56" s="143"/>
      <c r="F56" s="143"/>
      <c r="G56" s="143"/>
      <c r="H56" s="143"/>
      <c r="I56" s="143"/>
      <c r="J56" s="143"/>
      <c r="K56" s="143"/>
      <c r="L56" s="143"/>
      <c r="M56" s="143"/>
      <c r="N56" s="143"/>
      <c r="O56" s="143"/>
      <c r="P56" s="143"/>
      <c r="Q56" s="143"/>
      <c r="R56" s="143"/>
    </row>
    <row r="57" spans="1:18">
      <c r="A57" s="143"/>
      <c r="B57" s="143"/>
      <c r="C57" s="143"/>
      <c r="D57" s="143"/>
      <c r="E57" s="143"/>
      <c r="F57" s="143"/>
      <c r="G57" s="143"/>
      <c r="H57" s="143"/>
      <c r="I57" s="143"/>
      <c r="J57" s="143"/>
      <c r="K57" s="143"/>
      <c r="L57" s="143"/>
      <c r="M57" s="143"/>
      <c r="N57" s="143"/>
      <c r="O57" s="143"/>
      <c r="P57" s="143"/>
      <c r="Q57" s="143"/>
      <c r="R57" s="143"/>
    </row>
    <row r="58" spans="1:18">
      <c r="A58" s="143"/>
      <c r="B58" s="143"/>
      <c r="C58" s="143"/>
      <c r="D58" s="143"/>
      <c r="E58" s="143"/>
      <c r="F58" s="143"/>
      <c r="G58" s="143"/>
      <c r="H58" s="143"/>
      <c r="I58" s="143"/>
      <c r="J58" s="143"/>
      <c r="K58" s="143"/>
      <c r="L58" s="143"/>
      <c r="M58" s="143"/>
      <c r="N58" s="143"/>
      <c r="O58" s="143"/>
      <c r="P58" s="143"/>
      <c r="Q58" s="143"/>
      <c r="R58" s="143"/>
    </row>
    <row r="59" spans="1:18">
      <c r="A59" s="143"/>
      <c r="B59" s="143"/>
      <c r="C59" s="143"/>
      <c r="D59" s="143"/>
      <c r="E59" s="143"/>
      <c r="F59" s="143"/>
      <c r="G59" s="143"/>
      <c r="H59" s="143"/>
      <c r="I59" s="143"/>
      <c r="J59" s="143"/>
      <c r="K59" s="143"/>
      <c r="L59" s="143"/>
      <c r="M59" s="143"/>
      <c r="N59" s="143"/>
      <c r="O59" s="143"/>
      <c r="P59" s="143"/>
      <c r="Q59" s="143"/>
      <c r="R59" s="143"/>
    </row>
    <row r="60" spans="1:18">
      <c r="A60" s="143"/>
      <c r="B60" s="143"/>
      <c r="C60" s="143"/>
      <c r="D60" s="143"/>
      <c r="E60" s="143"/>
      <c r="F60" s="143"/>
      <c r="G60" s="143"/>
      <c r="H60" s="143"/>
      <c r="I60" s="143"/>
      <c r="J60" s="143"/>
      <c r="K60" s="143"/>
      <c r="L60" s="143"/>
      <c r="M60" s="143"/>
      <c r="N60" s="143"/>
      <c r="O60" s="143"/>
      <c r="P60" s="143"/>
      <c r="Q60" s="143"/>
      <c r="R60" s="143"/>
    </row>
    <row r="61" spans="1:18">
      <c r="A61" s="143"/>
      <c r="B61" s="143"/>
      <c r="C61" s="143"/>
      <c r="D61" s="143"/>
      <c r="E61" s="143"/>
      <c r="F61" s="143"/>
      <c r="G61" s="143"/>
      <c r="H61" s="143"/>
      <c r="I61" s="143"/>
      <c r="J61" s="143"/>
      <c r="K61" s="143"/>
      <c r="L61" s="143"/>
      <c r="M61" s="143"/>
      <c r="N61" s="143"/>
      <c r="O61" s="143"/>
      <c r="P61" s="143"/>
      <c r="Q61" s="143"/>
      <c r="R61" s="143"/>
    </row>
    <row r="62" spans="1:18">
      <c r="A62" s="143"/>
      <c r="B62" s="143"/>
      <c r="C62" s="143"/>
      <c r="D62" s="143"/>
      <c r="E62" s="143"/>
      <c r="F62" s="143"/>
      <c r="G62" s="143"/>
      <c r="H62" s="143"/>
      <c r="I62" s="143"/>
      <c r="J62" s="143"/>
      <c r="K62" s="143"/>
      <c r="L62" s="143"/>
      <c r="M62" s="143"/>
      <c r="N62" s="143"/>
      <c r="O62" s="143"/>
      <c r="P62" s="143"/>
      <c r="Q62" s="143"/>
      <c r="R62" s="143"/>
    </row>
    <row r="63" spans="1:18">
      <c r="A63" s="143"/>
      <c r="B63" s="143"/>
      <c r="C63" s="143"/>
      <c r="D63" s="143"/>
      <c r="E63" s="143"/>
      <c r="F63" s="143"/>
      <c r="G63" s="143"/>
      <c r="H63" s="143"/>
      <c r="I63" s="143"/>
      <c r="J63" s="143"/>
      <c r="K63" s="143"/>
      <c r="L63" s="143"/>
      <c r="M63" s="143"/>
      <c r="N63" s="143"/>
      <c r="O63" s="143"/>
      <c r="P63" s="143"/>
      <c r="Q63" s="143"/>
      <c r="R63" s="143"/>
    </row>
    <row r="64" spans="1:18">
      <c r="A64" s="143"/>
      <c r="B64" s="143"/>
      <c r="C64" s="143"/>
      <c r="D64" s="143"/>
      <c r="E64" s="143"/>
      <c r="F64" s="143"/>
      <c r="G64" s="143"/>
      <c r="H64" s="143"/>
      <c r="I64" s="143"/>
      <c r="J64" s="143"/>
      <c r="K64" s="143"/>
      <c r="L64" s="143"/>
      <c r="M64" s="143"/>
      <c r="N64" s="143"/>
      <c r="O64" s="143"/>
      <c r="P64" s="143"/>
      <c r="Q64" s="143"/>
      <c r="R64" s="143"/>
    </row>
    <row r="65" spans="1:18">
      <c r="A65" s="143"/>
      <c r="B65" s="143"/>
      <c r="C65" s="143"/>
      <c r="D65" s="143"/>
      <c r="E65" s="143"/>
      <c r="F65" s="143"/>
      <c r="G65" s="143"/>
      <c r="H65" s="143"/>
      <c r="I65" s="143"/>
      <c r="J65" s="143"/>
      <c r="K65" s="143"/>
      <c r="L65" s="143"/>
      <c r="M65" s="143"/>
      <c r="N65" s="143"/>
      <c r="O65" s="143"/>
      <c r="P65" s="143"/>
      <c r="Q65" s="143"/>
      <c r="R65" s="143"/>
    </row>
    <row r="66" spans="1:18">
      <c r="A66" s="143"/>
      <c r="B66" s="143"/>
      <c r="C66" s="143"/>
      <c r="D66" s="143"/>
      <c r="E66" s="143"/>
      <c r="F66" s="143"/>
      <c r="G66" s="143"/>
      <c r="H66" s="143"/>
      <c r="I66" s="143"/>
      <c r="J66" s="143"/>
      <c r="K66" s="143"/>
      <c r="L66" s="143"/>
      <c r="M66" s="143"/>
      <c r="N66" s="143"/>
      <c r="O66" s="143"/>
      <c r="P66" s="143"/>
      <c r="Q66" s="143"/>
      <c r="R66" s="143"/>
    </row>
    <row r="67" spans="1:18">
      <c r="A67" s="143"/>
      <c r="B67" s="143"/>
      <c r="C67" s="143"/>
      <c r="D67" s="143"/>
      <c r="E67" s="143"/>
      <c r="F67" s="143"/>
      <c r="G67" s="143"/>
      <c r="H67" s="143"/>
      <c r="I67" s="143"/>
      <c r="J67" s="143"/>
      <c r="K67" s="143"/>
      <c r="L67" s="143"/>
      <c r="M67" s="143"/>
      <c r="N67" s="143"/>
      <c r="O67" s="143"/>
      <c r="P67" s="143"/>
      <c r="Q67" s="143"/>
      <c r="R67" s="143"/>
    </row>
    <row r="68" spans="1:18">
      <c r="A68" s="143"/>
      <c r="B68" s="143"/>
      <c r="C68" s="143"/>
      <c r="D68" s="143"/>
      <c r="E68" s="143"/>
      <c r="F68" s="143"/>
      <c r="G68" s="143"/>
      <c r="H68" s="143"/>
      <c r="I68" s="143"/>
      <c r="J68" s="143"/>
      <c r="K68" s="143"/>
      <c r="L68" s="143"/>
      <c r="M68" s="143"/>
      <c r="N68" s="143"/>
      <c r="O68" s="143"/>
      <c r="P68" s="143"/>
      <c r="Q68" s="143"/>
      <c r="R68" s="143"/>
    </row>
    <row r="69" spans="1:18">
      <c r="A69" s="143"/>
      <c r="B69" s="143"/>
      <c r="C69" s="143"/>
      <c r="D69" s="143"/>
      <c r="E69" s="143"/>
      <c r="F69" s="143"/>
      <c r="G69" s="143"/>
      <c r="H69" s="143"/>
      <c r="I69" s="143"/>
      <c r="J69" s="143"/>
      <c r="K69" s="143"/>
      <c r="L69" s="143"/>
      <c r="M69" s="143"/>
      <c r="N69" s="143"/>
      <c r="O69" s="143"/>
      <c r="P69" s="143"/>
      <c r="Q69" s="143"/>
      <c r="R69" s="143"/>
    </row>
    <row r="70" spans="1:18">
      <c r="A70" s="143"/>
      <c r="B70" s="143"/>
      <c r="C70" s="143"/>
      <c r="D70" s="143"/>
      <c r="E70" s="143"/>
      <c r="F70" s="143"/>
      <c r="G70" s="143"/>
      <c r="H70" s="143"/>
      <c r="I70" s="143"/>
      <c r="J70" s="143"/>
      <c r="K70" s="143"/>
      <c r="L70" s="143"/>
      <c r="M70" s="143"/>
      <c r="N70" s="143"/>
      <c r="O70" s="143"/>
      <c r="P70" s="143"/>
      <c r="Q70" s="143"/>
      <c r="R70" s="143"/>
    </row>
    <row r="71" spans="1:18">
      <c r="A71" s="143"/>
      <c r="B71" s="143"/>
      <c r="C71" s="143"/>
      <c r="D71" s="143"/>
      <c r="E71" s="143"/>
      <c r="F71" s="143"/>
      <c r="G71" s="143"/>
      <c r="H71" s="143"/>
      <c r="I71" s="143"/>
      <c r="J71" s="143"/>
      <c r="K71" s="143"/>
      <c r="L71" s="143"/>
      <c r="M71" s="143"/>
      <c r="N71" s="143"/>
      <c r="O71" s="143"/>
      <c r="P71" s="143"/>
      <c r="Q71" s="143"/>
      <c r="R71" s="143"/>
    </row>
    <row r="72" spans="1:18">
      <c r="A72" s="143"/>
      <c r="B72" s="143"/>
      <c r="C72" s="143"/>
      <c r="D72" s="143"/>
      <c r="E72" s="143"/>
      <c r="F72" s="143"/>
      <c r="G72" s="143"/>
      <c r="H72" s="143"/>
      <c r="I72" s="143"/>
      <c r="J72" s="143"/>
      <c r="K72" s="143"/>
      <c r="L72" s="143"/>
      <c r="M72" s="143"/>
      <c r="N72" s="143"/>
      <c r="O72" s="143"/>
      <c r="P72" s="143"/>
      <c r="Q72" s="143"/>
      <c r="R72" s="143"/>
    </row>
    <row r="73" spans="1:18">
      <c r="A73" s="143"/>
      <c r="B73" s="143"/>
      <c r="C73" s="143"/>
      <c r="D73" s="143"/>
      <c r="E73" s="143"/>
      <c r="F73" s="143"/>
      <c r="G73" s="143"/>
      <c r="H73" s="143"/>
      <c r="I73" s="143"/>
      <c r="J73" s="143"/>
      <c r="K73" s="143"/>
      <c r="L73" s="143"/>
      <c r="M73" s="143"/>
      <c r="N73" s="143"/>
      <c r="O73" s="143"/>
      <c r="P73" s="143"/>
      <c r="Q73" s="143"/>
      <c r="R73" s="143"/>
    </row>
    <row r="74" spans="1:18">
      <c r="A74" s="143"/>
      <c r="B74" s="143"/>
      <c r="C74" s="143"/>
      <c r="D74" s="143"/>
      <c r="E74" s="143"/>
      <c r="F74" s="143"/>
      <c r="G74" s="143"/>
      <c r="H74" s="143"/>
      <c r="I74" s="143"/>
      <c r="J74" s="143"/>
      <c r="K74" s="143"/>
      <c r="L74" s="143"/>
      <c r="M74" s="143"/>
      <c r="N74" s="143"/>
      <c r="O74" s="143"/>
      <c r="P74" s="143"/>
      <c r="Q74" s="143"/>
      <c r="R74" s="143"/>
    </row>
    <row r="75" spans="1:18">
      <c r="A75" s="143"/>
      <c r="B75" s="143"/>
      <c r="C75" s="143"/>
      <c r="D75" s="143"/>
      <c r="E75" s="143"/>
      <c r="F75" s="143"/>
      <c r="G75" s="143"/>
      <c r="H75" s="143"/>
      <c r="I75" s="143"/>
      <c r="J75" s="143"/>
      <c r="K75" s="143"/>
      <c r="L75" s="143"/>
      <c r="M75" s="143"/>
      <c r="N75" s="143"/>
      <c r="O75" s="143"/>
      <c r="P75" s="143"/>
      <c r="Q75" s="143"/>
      <c r="R75" s="143"/>
    </row>
    <row r="76" spans="1:18">
      <c r="A76" s="143"/>
      <c r="B76" s="143"/>
      <c r="C76" s="143"/>
      <c r="D76" s="143"/>
      <c r="E76" s="143"/>
      <c r="F76" s="143"/>
      <c r="G76" s="143"/>
      <c r="H76" s="143"/>
      <c r="I76" s="143"/>
      <c r="J76" s="143"/>
      <c r="K76" s="143"/>
      <c r="L76" s="143"/>
      <c r="M76" s="143"/>
      <c r="N76" s="143"/>
      <c r="O76" s="143"/>
      <c r="P76" s="143"/>
      <c r="Q76" s="143"/>
      <c r="R76" s="143"/>
    </row>
    <row r="77" spans="1:18">
      <c r="A77" s="143"/>
      <c r="B77" s="143"/>
      <c r="C77" s="143"/>
      <c r="D77" s="143"/>
      <c r="E77" s="143"/>
      <c r="F77" s="143"/>
      <c r="G77" s="143"/>
      <c r="H77" s="143"/>
      <c r="I77" s="143"/>
      <c r="J77" s="143"/>
      <c r="K77" s="143"/>
      <c r="L77" s="143"/>
      <c r="M77" s="143"/>
      <c r="N77" s="143"/>
      <c r="O77" s="143"/>
      <c r="P77" s="143"/>
      <c r="Q77" s="143"/>
      <c r="R77" s="143"/>
    </row>
    <row r="78" spans="1:18">
      <c r="A78" s="143"/>
      <c r="B78" s="143"/>
      <c r="C78" s="143"/>
      <c r="D78" s="143"/>
      <c r="E78" s="143"/>
      <c r="F78" s="143"/>
      <c r="G78" s="143"/>
      <c r="H78" s="143"/>
      <c r="I78" s="143"/>
      <c r="J78" s="143"/>
      <c r="K78" s="143"/>
      <c r="L78" s="143"/>
      <c r="M78" s="143"/>
      <c r="N78" s="143"/>
      <c r="O78" s="143"/>
      <c r="P78" s="143"/>
      <c r="Q78" s="143"/>
      <c r="R78" s="143"/>
    </row>
    <row r="79" spans="1:18">
      <c r="A79" s="143"/>
      <c r="B79" s="143"/>
      <c r="C79" s="143"/>
      <c r="D79" s="143"/>
      <c r="E79" s="143"/>
      <c r="F79" s="143"/>
      <c r="G79" s="143"/>
      <c r="H79" s="143"/>
      <c r="I79" s="143"/>
      <c r="J79" s="143"/>
      <c r="K79" s="143"/>
      <c r="L79" s="143"/>
      <c r="M79" s="143"/>
      <c r="N79" s="143"/>
      <c r="O79" s="143"/>
      <c r="P79" s="143"/>
      <c r="Q79" s="143"/>
      <c r="R79" s="143"/>
    </row>
    <row r="80" spans="1:18">
      <c r="A80" s="143"/>
      <c r="B80" s="143"/>
      <c r="C80" s="143"/>
      <c r="D80" s="143"/>
      <c r="E80" s="143"/>
      <c r="F80" s="143"/>
      <c r="G80" s="143"/>
      <c r="H80" s="143"/>
      <c r="I80" s="143"/>
      <c r="J80" s="143"/>
      <c r="K80" s="143"/>
      <c r="L80" s="143"/>
      <c r="M80" s="143"/>
      <c r="N80" s="143"/>
      <c r="O80" s="143"/>
      <c r="P80" s="143"/>
      <c r="Q80" s="143"/>
      <c r="R80" s="143"/>
    </row>
    <row r="81" spans="1:18">
      <c r="A81" s="143"/>
      <c r="B81" s="143"/>
      <c r="C81" s="143"/>
      <c r="D81" s="143"/>
      <c r="E81" s="143"/>
      <c r="F81" s="143"/>
      <c r="G81" s="143"/>
      <c r="H81" s="143"/>
      <c r="I81" s="143"/>
      <c r="J81" s="143"/>
      <c r="K81" s="143"/>
      <c r="L81" s="143"/>
      <c r="M81" s="143"/>
      <c r="N81" s="143"/>
      <c r="O81" s="143"/>
      <c r="P81" s="143"/>
      <c r="Q81" s="143"/>
      <c r="R81" s="143"/>
    </row>
    <row r="82" spans="1:18">
      <c r="A82" s="143"/>
      <c r="B82" s="143"/>
      <c r="C82" s="143"/>
      <c r="D82" s="143"/>
      <c r="E82" s="143"/>
      <c r="F82" s="143"/>
      <c r="G82" s="143"/>
      <c r="H82" s="143"/>
      <c r="I82" s="143"/>
      <c r="J82" s="143"/>
      <c r="K82" s="143"/>
      <c r="L82" s="143"/>
      <c r="M82" s="143"/>
      <c r="N82" s="143"/>
      <c r="O82" s="143"/>
      <c r="P82" s="143"/>
      <c r="Q82" s="143"/>
      <c r="R82" s="143"/>
    </row>
    <row r="83" spans="1:18">
      <c r="A83" s="143"/>
      <c r="B83" s="143"/>
      <c r="C83" s="143"/>
      <c r="D83" s="143"/>
      <c r="E83" s="143"/>
      <c r="F83" s="143"/>
      <c r="G83" s="143"/>
      <c r="H83" s="143"/>
      <c r="I83" s="143"/>
      <c r="J83" s="143"/>
      <c r="K83" s="143"/>
      <c r="L83" s="143"/>
      <c r="M83" s="143"/>
      <c r="N83" s="143"/>
      <c r="O83" s="143"/>
      <c r="P83" s="143"/>
      <c r="Q83" s="143"/>
      <c r="R83" s="143"/>
    </row>
    <row r="84" spans="1:18">
      <c r="A84" s="143"/>
      <c r="B84" s="143"/>
      <c r="C84" s="143"/>
      <c r="D84" s="143"/>
      <c r="E84" s="143"/>
      <c r="F84" s="143"/>
      <c r="G84" s="143"/>
      <c r="H84" s="143"/>
      <c r="I84" s="143"/>
      <c r="J84" s="143"/>
      <c r="K84" s="143"/>
      <c r="L84" s="143"/>
      <c r="M84" s="143"/>
      <c r="N84" s="143"/>
      <c r="O84" s="143"/>
      <c r="P84" s="143"/>
      <c r="Q84" s="143"/>
      <c r="R84" s="143"/>
    </row>
    <row r="85" spans="1:18">
      <c r="A85" s="143"/>
      <c r="B85" s="143"/>
      <c r="C85" s="143"/>
      <c r="D85" s="143"/>
      <c r="E85" s="143"/>
      <c r="F85" s="143"/>
      <c r="G85" s="143"/>
      <c r="H85" s="143"/>
      <c r="I85" s="143"/>
      <c r="J85" s="143"/>
      <c r="K85" s="143"/>
      <c r="L85" s="143"/>
      <c r="M85" s="143"/>
      <c r="N85" s="143"/>
      <c r="O85" s="143"/>
      <c r="P85" s="143"/>
      <c r="Q85" s="143"/>
      <c r="R85" s="143"/>
    </row>
    <row r="86" spans="1:18">
      <c r="A86" s="143"/>
      <c r="B86" s="143"/>
      <c r="C86" s="143"/>
      <c r="D86" s="143"/>
      <c r="E86" s="143"/>
      <c r="F86" s="143"/>
      <c r="G86" s="143"/>
      <c r="H86" s="143"/>
      <c r="I86" s="143"/>
      <c r="J86" s="143"/>
      <c r="K86" s="143"/>
      <c r="L86" s="143"/>
      <c r="M86" s="143"/>
      <c r="N86" s="143"/>
      <c r="O86" s="143"/>
      <c r="P86" s="143"/>
      <c r="Q86" s="143"/>
      <c r="R86" s="143"/>
    </row>
    <row r="87" spans="1:18">
      <c r="A87" s="143"/>
      <c r="B87" s="143"/>
      <c r="C87" s="143"/>
      <c r="D87" s="143"/>
      <c r="E87" s="143"/>
      <c r="F87" s="143"/>
      <c r="G87" s="143"/>
      <c r="H87" s="143"/>
      <c r="I87" s="143"/>
      <c r="J87" s="143"/>
      <c r="K87" s="143"/>
      <c r="L87" s="143"/>
      <c r="M87" s="143"/>
      <c r="N87" s="143"/>
      <c r="O87" s="143"/>
      <c r="P87" s="143"/>
      <c r="Q87" s="143"/>
      <c r="R87" s="143"/>
    </row>
    <row r="88" spans="1:18">
      <c r="A88" s="143"/>
      <c r="B88" s="143"/>
      <c r="C88" s="143"/>
      <c r="D88" s="143"/>
      <c r="E88" s="143"/>
      <c r="F88" s="143"/>
      <c r="G88" s="143"/>
      <c r="H88" s="143"/>
      <c r="I88" s="143"/>
      <c r="J88" s="143"/>
      <c r="K88" s="143"/>
      <c r="L88" s="143"/>
      <c r="M88" s="143"/>
      <c r="N88" s="143"/>
      <c r="O88" s="143"/>
      <c r="P88" s="143"/>
      <c r="Q88" s="143"/>
      <c r="R88" s="143"/>
    </row>
    <row r="89" spans="1:18">
      <c r="A89" s="143"/>
      <c r="B89" s="143"/>
      <c r="C89" s="143"/>
      <c r="D89" s="143"/>
      <c r="E89" s="143"/>
      <c r="F89" s="143"/>
      <c r="G89" s="143"/>
      <c r="H89" s="143"/>
      <c r="I89" s="143"/>
      <c r="J89" s="143"/>
      <c r="K89" s="143"/>
      <c r="L89" s="143"/>
      <c r="M89" s="143"/>
      <c r="N89" s="143"/>
      <c r="O89" s="143"/>
      <c r="P89" s="143"/>
      <c r="Q89" s="143"/>
      <c r="R89" s="143"/>
    </row>
    <row r="90" spans="1:18">
      <c r="A90" s="143"/>
      <c r="B90" s="143"/>
      <c r="C90" s="143"/>
      <c r="D90" s="143"/>
      <c r="E90" s="143"/>
      <c r="F90" s="143"/>
      <c r="G90" s="143"/>
      <c r="H90" s="143"/>
      <c r="I90" s="143"/>
      <c r="J90" s="143"/>
      <c r="K90" s="143"/>
      <c r="L90" s="143"/>
      <c r="M90" s="143"/>
      <c r="N90" s="143"/>
      <c r="O90" s="143"/>
      <c r="P90" s="143"/>
      <c r="Q90" s="143"/>
      <c r="R90" s="143"/>
    </row>
    <row r="91" spans="1:18">
      <c r="A91" s="143"/>
      <c r="B91" s="143"/>
      <c r="C91" s="143"/>
      <c r="D91" s="143"/>
      <c r="E91" s="143"/>
      <c r="F91" s="143"/>
      <c r="G91" s="143"/>
      <c r="H91" s="143"/>
      <c r="I91" s="143"/>
      <c r="J91" s="143"/>
      <c r="K91" s="143"/>
      <c r="L91" s="143"/>
      <c r="M91" s="143"/>
      <c r="N91" s="143"/>
      <c r="O91" s="143"/>
      <c r="P91" s="143"/>
      <c r="Q91" s="143"/>
      <c r="R91" s="143"/>
    </row>
    <row r="92" spans="1:18">
      <c r="A92" s="143"/>
      <c r="B92" s="143"/>
      <c r="C92" s="143"/>
      <c r="D92" s="143"/>
      <c r="E92" s="143"/>
      <c r="F92" s="143"/>
      <c r="G92" s="143"/>
      <c r="H92" s="143"/>
      <c r="I92" s="143"/>
      <c r="J92" s="143"/>
      <c r="K92" s="143"/>
      <c r="L92" s="143"/>
      <c r="M92" s="143"/>
      <c r="N92" s="143"/>
      <c r="O92" s="143"/>
      <c r="P92" s="143"/>
      <c r="Q92" s="143"/>
      <c r="R92" s="143"/>
    </row>
    <row r="93" spans="1:18">
      <c r="A93" s="143"/>
      <c r="B93" s="143"/>
      <c r="C93" s="143"/>
      <c r="D93" s="143"/>
      <c r="E93" s="143"/>
      <c r="F93" s="143"/>
      <c r="G93" s="143"/>
      <c r="H93" s="143"/>
      <c r="I93" s="143"/>
      <c r="J93" s="143"/>
      <c r="K93" s="143"/>
      <c r="L93" s="143"/>
      <c r="M93" s="143"/>
      <c r="N93" s="143"/>
      <c r="O93" s="143"/>
      <c r="P93" s="143"/>
      <c r="Q93" s="143"/>
      <c r="R93" s="143"/>
    </row>
    <row r="94" spans="1:18">
      <c r="A94" s="143"/>
      <c r="B94" s="143"/>
      <c r="C94" s="143"/>
      <c r="D94" s="143"/>
      <c r="E94" s="143"/>
      <c r="F94" s="143"/>
      <c r="G94" s="143"/>
      <c r="H94" s="143"/>
      <c r="I94" s="143"/>
      <c r="J94" s="143"/>
      <c r="K94" s="143"/>
      <c r="L94" s="143"/>
      <c r="M94" s="143"/>
      <c r="N94" s="143"/>
      <c r="O94" s="143"/>
      <c r="P94" s="143"/>
      <c r="Q94" s="143"/>
      <c r="R94" s="143"/>
    </row>
    <row r="95" spans="1:18">
      <c r="A95" s="143"/>
      <c r="B95" s="143"/>
      <c r="C95" s="143"/>
      <c r="D95" s="143"/>
      <c r="E95" s="143"/>
      <c r="F95" s="143"/>
      <c r="G95" s="143"/>
      <c r="H95" s="143"/>
      <c r="I95" s="143"/>
      <c r="J95" s="143"/>
      <c r="K95" s="143"/>
      <c r="L95" s="143"/>
      <c r="M95" s="143"/>
      <c r="N95" s="143"/>
      <c r="O95" s="143"/>
      <c r="P95" s="143"/>
      <c r="Q95" s="143"/>
      <c r="R95" s="143"/>
    </row>
    <row r="96" spans="1:18">
      <c r="A96" s="143"/>
      <c r="B96" s="143"/>
      <c r="C96" s="143"/>
      <c r="D96" s="143"/>
      <c r="E96" s="143"/>
      <c r="F96" s="143"/>
      <c r="G96" s="143"/>
      <c r="H96" s="143"/>
      <c r="I96" s="143"/>
      <c r="J96" s="143"/>
      <c r="K96" s="143"/>
      <c r="L96" s="143"/>
      <c r="M96" s="143"/>
      <c r="N96" s="143"/>
      <c r="O96" s="143"/>
      <c r="P96" s="143"/>
      <c r="Q96" s="143"/>
      <c r="R96" s="143"/>
    </row>
    <row r="97" spans="1:18">
      <c r="A97" s="143"/>
      <c r="B97" s="143"/>
      <c r="C97" s="143"/>
      <c r="D97" s="143"/>
      <c r="E97" s="143"/>
      <c r="F97" s="143"/>
      <c r="G97" s="143"/>
      <c r="H97" s="143"/>
      <c r="I97" s="143"/>
      <c r="J97" s="143"/>
      <c r="K97" s="143"/>
      <c r="L97" s="143"/>
      <c r="M97" s="143"/>
      <c r="N97" s="143"/>
      <c r="O97" s="143"/>
      <c r="P97" s="143"/>
      <c r="Q97" s="143"/>
      <c r="R97" s="143"/>
    </row>
    <row r="98" spans="1:18">
      <c r="A98" s="143"/>
      <c r="B98" s="143"/>
      <c r="C98" s="143"/>
      <c r="D98" s="143"/>
      <c r="E98" s="143"/>
      <c r="F98" s="143"/>
      <c r="G98" s="143"/>
      <c r="H98" s="143"/>
      <c r="I98" s="143"/>
      <c r="J98" s="143"/>
      <c r="K98" s="143"/>
      <c r="L98" s="143"/>
      <c r="M98" s="143"/>
      <c r="N98" s="143"/>
      <c r="O98" s="143"/>
      <c r="P98" s="143"/>
      <c r="Q98" s="143"/>
      <c r="R98" s="143"/>
    </row>
    <row r="99" spans="1:18">
      <c r="A99" s="143"/>
      <c r="B99" s="143"/>
      <c r="C99" s="143"/>
      <c r="D99" s="143"/>
      <c r="E99" s="143"/>
      <c r="F99" s="143"/>
      <c r="G99" s="143"/>
      <c r="H99" s="143"/>
      <c r="I99" s="143"/>
      <c r="J99" s="143"/>
      <c r="K99" s="143"/>
      <c r="L99" s="143"/>
      <c r="M99" s="143"/>
      <c r="N99" s="143"/>
      <c r="O99" s="143"/>
      <c r="P99" s="143"/>
      <c r="Q99" s="143"/>
      <c r="R99" s="143"/>
    </row>
    <row r="100" spans="1:18">
      <c r="A100" s="143"/>
      <c r="B100" s="143"/>
      <c r="C100" s="143"/>
      <c r="D100" s="143"/>
      <c r="E100" s="143"/>
      <c r="F100" s="143"/>
      <c r="G100" s="143"/>
      <c r="H100" s="143"/>
      <c r="I100" s="143"/>
      <c r="J100" s="143"/>
      <c r="K100" s="143"/>
      <c r="L100" s="143"/>
      <c r="M100" s="143"/>
      <c r="N100" s="143"/>
      <c r="O100" s="143"/>
      <c r="P100" s="143"/>
      <c r="Q100" s="143"/>
      <c r="R100" s="143"/>
    </row>
    <row r="101" spans="1:18">
      <c r="A101" s="143"/>
      <c r="B101" s="143"/>
      <c r="C101" s="143"/>
      <c r="D101" s="143"/>
      <c r="E101" s="143"/>
      <c r="F101" s="143"/>
      <c r="G101" s="143"/>
      <c r="H101" s="143"/>
      <c r="I101" s="143"/>
      <c r="J101" s="143"/>
      <c r="K101" s="143"/>
      <c r="L101" s="143"/>
      <c r="M101" s="143"/>
      <c r="N101" s="143"/>
      <c r="O101" s="143"/>
      <c r="P101" s="143"/>
      <c r="Q101" s="143"/>
      <c r="R101" s="143"/>
    </row>
    <row r="102" spans="1:18">
      <c r="A102" s="143"/>
      <c r="B102" s="143"/>
      <c r="C102" s="143"/>
      <c r="D102" s="143"/>
      <c r="E102" s="143"/>
      <c r="F102" s="143"/>
      <c r="G102" s="143"/>
      <c r="H102" s="143"/>
      <c r="I102" s="143"/>
      <c r="J102" s="143"/>
      <c r="K102" s="143"/>
      <c r="L102" s="143"/>
      <c r="M102" s="143"/>
      <c r="N102" s="143"/>
      <c r="O102" s="143"/>
      <c r="P102" s="143"/>
      <c r="Q102" s="143"/>
      <c r="R102" s="143"/>
    </row>
    <row r="103" spans="1:18">
      <c r="A103" s="143"/>
      <c r="B103" s="143"/>
      <c r="C103" s="143"/>
      <c r="D103" s="143"/>
      <c r="E103" s="143"/>
      <c r="F103" s="143"/>
      <c r="G103" s="143"/>
      <c r="H103" s="143"/>
      <c r="I103" s="143"/>
      <c r="J103" s="143"/>
      <c r="K103" s="143"/>
      <c r="L103" s="143"/>
      <c r="M103" s="143"/>
      <c r="N103" s="143"/>
      <c r="O103" s="143"/>
      <c r="P103" s="143"/>
      <c r="Q103" s="143"/>
      <c r="R103" s="143"/>
    </row>
    <row r="104" spans="1:18">
      <c r="A104" s="143"/>
      <c r="B104" s="143"/>
      <c r="C104" s="143"/>
      <c r="D104" s="143"/>
      <c r="E104" s="143"/>
      <c r="F104" s="143"/>
      <c r="G104" s="143"/>
      <c r="H104" s="143"/>
      <c r="I104" s="143"/>
      <c r="J104" s="143"/>
      <c r="K104" s="143"/>
      <c r="L104" s="143"/>
      <c r="M104" s="143"/>
      <c r="N104" s="143"/>
      <c r="O104" s="143"/>
      <c r="P104" s="143"/>
      <c r="Q104" s="143"/>
      <c r="R104" s="143"/>
    </row>
    <row r="105" spans="1:18">
      <c r="A105" s="143"/>
      <c r="B105" s="143"/>
      <c r="C105" s="143"/>
      <c r="D105" s="143"/>
      <c r="E105" s="143"/>
      <c r="F105" s="143"/>
      <c r="G105" s="143"/>
      <c r="H105" s="143"/>
      <c r="I105" s="143"/>
      <c r="J105" s="143"/>
      <c r="K105" s="143"/>
      <c r="L105" s="143"/>
      <c r="M105" s="143"/>
      <c r="N105" s="143"/>
      <c r="O105" s="143"/>
      <c r="P105" s="143"/>
      <c r="Q105" s="143"/>
      <c r="R105" s="143"/>
    </row>
    <row r="106" spans="1:18">
      <c r="A106" s="143"/>
      <c r="B106" s="143"/>
      <c r="C106" s="143"/>
      <c r="D106" s="143"/>
      <c r="E106" s="143"/>
      <c r="F106" s="143"/>
      <c r="G106" s="143"/>
      <c r="H106" s="143"/>
      <c r="I106" s="143"/>
      <c r="J106" s="143"/>
      <c r="K106" s="143"/>
      <c r="L106" s="143"/>
      <c r="M106" s="143"/>
      <c r="N106" s="143"/>
      <c r="O106" s="143"/>
      <c r="P106" s="143"/>
      <c r="Q106" s="143"/>
      <c r="R106" s="143"/>
    </row>
    <row r="107" spans="1:18">
      <c r="A107" s="143"/>
      <c r="B107" s="143"/>
      <c r="C107" s="143"/>
      <c r="D107" s="143"/>
      <c r="E107" s="143"/>
      <c r="F107" s="143"/>
      <c r="G107" s="143"/>
      <c r="H107" s="143"/>
      <c r="I107" s="143"/>
      <c r="J107" s="143"/>
      <c r="K107" s="143"/>
      <c r="L107" s="143"/>
      <c r="M107" s="143"/>
      <c r="N107" s="143"/>
      <c r="O107" s="143"/>
      <c r="P107" s="143"/>
      <c r="Q107" s="143"/>
      <c r="R107" s="143"/>
    </row>
    <row r="108" spans="1:18">
      <c r="A108" s="143"/>
      <c r="B108" s="143"/>
      <c r="C108" s="143"/>
      <c r="D108" s="143"/>
      <c r="E108" s="143"/>
      <c r="F108" s="143"/>
      <c r="G108" s="143"/>
      <c r="H108" s="143"/>
      <c r="I108" s="143"/>
      <c r="J108" s="143"/>
      <c r="K108" s="143"/>
      <c r="L108" s="143"/>
      <c r="M108" s="143"/>
      <c r="N108" s="143"/>
      <c r="O108" s="143"/>
      <c r="P108" s="143"/>
      <c r="Q108" s="143"/>
      <c r="R108" s="143"/>
    </row>
    <row r="109" spans="1:18">
      <c r="A109" s="143"/>
      <c r="B109" s="143"/>
      <c r="C109" s="143"/>
      <c r="D109" s="143"/>
      <c r="E109" s="143"/>
      <c r="F109" s="143"/>
      <c r="G109" s="143"/>
      <c r="H109" s="143"/>
      <c r="I109" s="143"/>
      <c r="J109" s="143"/>
      <c r="K109" s="143"/>
      <c r="L109" s="143"/>
      <c r="M109" s="143"/>
      <c r="N109" s="143"/>
      <c r="O109" s="143"/>
      <c r="P109" s="143"/>
      <c r="Q109" s="143"/>
      <c r="R109" s="143"/>
    </row>
    <row r="110" spans="1:18">
      <c r="A110" s="143"/>
      <c r="B110" s="143"/>
      <c r="C110" s="143"/>
      <c r="D110" s="143"/>
      <c r="E110" s="143"/>
      <c r="F110" s="143"/>
      <c r="G110" s="143"/>
      <c r="H110" s="143"/>
      <c r="I110" s="143"/>
      <c r="J110" s="143"/>
      <c r="K110" s="143"/>
      <c r="L110" s="143"/>
      <c r="M110" s="143"/>
      <c r="N110" s="143"/>
      <c r="O110" s="143"/>
      <c r="P110" s="143"/>
      <c r="Q110" s="143"/>
      <c r="R110" s="143"/>
    </row>
    <row r="111" spans="1:18">
      <c r="A111" s="143"/>
      <c r="B111" s="143"/>
      <c r="C111" s="143"/>
      <c r="D111" s="143"/>
      <c r="E111" s="143"/>
      <c r="F111" s="143"/>
      <c r="G111" s="143"/>
      <c r="H111" s="143"/>
      <c r="I111" s="143"/>
      <c r="J111" s="143"/>
      <c r="K111" s="143"/>
      <c r="L111" s="143"/>
      <c r="M111" s="143"/>
      <c r="N111" s="143"/>
      <c r="O111" s="143"/>
      <c r="P111" s="143"/>
      <c r="Q111" s="143"/>
      <c r="R111" s="143"/>
    </row>
    <row r="112" spans="1:18">
      <c r="A112" s="143"/>
      <c r="B112" s="143"/>
      <c r="C112" s="143"/>
      <c r="D112" s="143"/>
      <c r="E112" s="143"/>
      <c r="F112" s="143"/>
      <c r="G112" s="143"/>
      <c r="H112" s="143"/>
      <c r="I112" s="143"/>
      <c r="J112" s="143"/>
      <c r="K112" s="143"/>
      <c r="L112" s="143"/>
      <c r="M112" s="143"/>
      <c r="N112" s="143"/>
      <c r="O112" s="143"/>
      <c r="P112" s="143"/>
      <c r="Q112" s="143"/>
      <c r="R112" s="143"/>
    </row>
    <row r="113" spans="1:18">
      <c r="A113" s="143"/>
      <c r="B113" s="143"/>
      <c r="C113" s="143"/>
      <c r="D113" s="143"/>
      <c r="E113" s="143"/>
      <c r="F113" s="143"/>
      <c r="G113" s="143"/>
      <c r="H113" s="143"/>
      <c r="I113" s="143"/>
      <c r="J113" s="143"/>
      <c r="K113" s="143"/>
      <c r="L113" s="143"/>
      <c r="M113" s="143"/>
      <c r="N113" s="143"/>
      <c r="O113" s="143"/>
      <c r="P113" s="143"/>
      <c r="Q113" s="143"/>
      <c r="R113" s="143"/>
    </row>
    <row r="114" spans="1:18">
      <c r="A114" s="143"/>
      <c r="B114" s="143"/>
      <c r="C114" s="143"/>
      <c r="D114" s="143"/>
      <c r="E114" s="143"/>
      <c r="F114" s="143"/>
      <c r="G114" s="143"/>
      <c r="H114" s="143"/>
      <c r="I114" s="143"/>
      <c r="J114" s="143"/>
      <c r="K114" s="143"/>
      <c r="L114" s="143"/>
      <c r="M114" s="143"/>
      <c r="N114" s="143"/>
      <c r="O114" s="143"/>
      <c r="P114" s="143"/>
      <c r="Q114" s="143"/>
      <c r="R114" s="143"/>
    </row>
    <row r="115" spans="1:18">
      <c r="A115" s="143"/>
      <c r="B115" s="143"/>
      <c r="C115" s="143"/>
      <c r="D115" s="143"/>
      <c r="E115" s="143"/>
      <c r="F115" s="143"/>
      <c r="G115" s="143"/>
      <c r="H115" s="143"/>
      <c r="I115" s="143"/>
      <c r="J115" s="143"/>
      <c r="K115" s="143"/>
      <c r="L115" s="143"/>
      <c r="M115" s="143"/>
      <c r="N115" s="143"/>
      <c r="O115" s="143"/>
      <c r="P115" s="143"/>
      <c r="Q115" s="143"/>
      <c r="R115" s="143"/>
    </row>
    <row r="116" spans="1:18">
      <c r="A116" s="143"/>
      <c r="B116" s="143"/>
      <c r="C116" s="143"/>
      <c r="D116" s="143"/>
      <c r="E116" s="143"/>
      <c r="F116" s="143"/>
      <c r="G116" s="143"/>
      <c r="H116" s="143"/>
      <c r="I116" s="143"/>
      <c r="J116" s="143"/>
      <c r="K116" s="143"/>
      <c r="L116" s="143"/>
      <c r="M116" s="143"/>
      <c r="N116" s="143"/>
      <c r="O116" s="143"/>
      <c r="P116" s="143"/>
      <c r="Q116" s="143"/>
      <c r="R116" s="143"/>
    </row>
    <row r="117" spans="1:18">
      <c r="A117" s="143"/>
      <c r="B117" s="143"/>
      <c r="C117" s="143"/>
      <c r="D117" s="143"/>
      <c r="E117" s="143"/>
      <c r="F117" s="143"/>
      <c r="G117" s="143"/>
      <c r="H117" s="143"/>
      <c r="I117" s="143"/>
      <c r="J117" s="143"/>
      <c r="K117" s="143"/>
      <c r="L117" s="143"/>
      <c r="M117" s="143"/>
      <c r="N117" s="143"/>
      <c r="O117" s="143"/>
      <c r="P117" s="143"/>
      <c r="Q117" s="143"/>
      <c r="R117" s="143"/>
    </row>
    <row r="118" spans="1:18">
      <c r="A118" s="143"/>
      <c r="B118" s="143"/>
      <c r="C118" s="143"/>
      <c r="D118" s="143"/>
      <c r="E118" s="143"/>
      <c r="F118" s="143"/>
      <c r="G118" s="143"/>
      <c r="H118" s="143"/>
      <c r="I118" s="143"/>
      <c r="J118" s="143"/>
      <c r="K118" s="143"/>
      <c r="L118" s="143"/>
      <c r="M118" s="143"/>
      <c r="N118" s="143"/>
      <c r="O118" s="143"/>
      <c r="P118" s="143"/>
      <c r="Q118" s="143"/>
      <c r="R118" s="143"/>
    </row>
    <row r="119" spans="1:18">
      <c r="A119" s="143"/>
      <c r="B119" s="143"/>
      <c r="C119" s="143"/>
      <c r="D119" s="143"/>
      <c r="E119" s="143"/>
      <c r="F119" s="143"/>
      <c r="G119" s="143"/>
      <c r="H119" s="143"/>
      <c r="I119" s="143"/>
      <c r="J119" s="143"/>
      <c r="K119" s="143"/>
      <c r="L119" s="143"/>
      <c r="M119" s="143"/>
      <c r="N119" s="143"/>
      <c r="O119" s="143"/>
      <c r="P119" s="143"/>
      <c r="Q119" s="143"/>
      <c r="R119" s="143"/>
    </row>
    <row r="120" spans="1:18">
      <c r="A120" s="143"/>
      <c r="B120" s="143"/>
      <c r="C120" s="143"/>
      <c r="D120" s="143"/>
      <c r="E120" s="143"/>
      <c r="F120" s="143"/>
      <c r="G120" s="143"/>
      <c r="H120" s="143"/>
      <c r="I120" s="143"/>
      <c r="J120" s="143"/>
      <c r="K120" s="143"/>
      <c r="L120" s="143"/>
      <c r="M120" s="143"/>
      <c r="N120" s="143"/>
      <c r="O120" s="143"/>
      <c r="P120" s="143"/>
      <c r="Q120" s="143"/>
      <c r="R120" s="143"/>
    </row>
    <row r="121" spans="1:18">
      <c r="F121" s="143"/>
      <c r="G121" s="143"/>
      <c r="H121" s="143"/>
    </row>
  </sheetData>
  <mergeCells count="2">
    <mergeCell ref="F8:H8"/>
    <mergeCell ref="F17:H17"/>
  </mergeCells>
  <pageMargins left="0.7" right="0.7" top="0.75" bottom="0.75" header="0.3" footer="0.3"/>
  <tableParts count="5">
    <tablePart r:id="rId1"/>
    <tablePart r:id="rId2"/>
    <tablePart r:id="rId3"/>
    <tablePart r:id="rId4"/>
    <tablePart r:id="rId5"/>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C67B-1EB7-43D7-ACBA-138A4B8ECE7F}">
  <sheetPr>
    <tabColor rgb="FF00B398"/>
  </sheetPr>
  <dimension ref="A2:X60"/>
  <sheetViews>
    <sheetView showGridLines="0" zoomScale="80" zoomScaleNormal="80" workbookViewId="0">
      <pane ySplit="9" topLeftCell="A10" activePane="bottomLeft" state="frozen"/>
      <selection pane="bottomLeft" activeCell="P10" sqref="P10"/>
    </sheetView>
  </sheetViews>
  <sheetFormatPr defaultColWidth="9.140625" defaultRowHeight="14.45"/>
  <cols>
    <col min="1" max="1" width="42" style="2" customWidth="1"/>
    <col min="2" max="2" width="6.7109375" style="2" customWidth="1"/>
    <col min="3" max="3" width="3.28515625" style="2" customWidth="1"/>
    <col min="4" max="7" width="7.5703125" style="2" customWidth="1"/>
    <col min="8" max="8" width="69.28515625" style="2" customWidth="1"/>
    <col min="9" max="9" width="12.140625" style="2" customWidth="1"/>
    <col min="10" max="13" width="10.5703125" style="2" customWidth="1"/>
    <col min="14" max="14" width="0.85546875" style="2" customWidth="1"/>
    <col min="15" max="15" width="9.5703125" customWidth="1"/>
    <col min="16" max="16" width="9.42578125" customWidth="1"/>
    <col min="17" max="17" width="9.85546875" style="32" customWidth="1"/>
    <col min="18" max="18" width="10.42578125" customWidth="1"/>
    <col min="19" max="19" width="0.85546875" customWidth="1"/>
    <col min="20" max="20" width="77.42578125" style="2" customWidth="1"/>
    <col min="21" max="24" width="9.140625" style="2"/>
    <col min="25" max="25" width="22" style="2" customWidth="1"/>
    <col min="26" max="16384" width="9.140625" style="2"/>
  </cols>
  <sheetData>
    <row r="2" spans="1:24" ht="24.6">
      <c r="A2" s="20" t="s">
        <v>2</v>
      </c>
      <c r="B2" s="21"/>
      <c r="C2" s="21"/>
      <c r="D2" s="21"/>
      <c r="E2" s="21"/>
      <c r="F2" s="21"/>
      <c r="G2" s="21"/>
      <c r="H2" s="21"/>
      <c r="I2" s="22"/>
      <c r="J2" s="22"/>
      <c r="K2" s="22"/>
      <c r="L2" s="22"/>
      <c r="M2" s="22"/>
    </row>
    <row r="3" spans="1:24" s="24" customFormat="1" ht="20.25" customHeight="1">
      <c r="A3" s="23" t="s">
        <v>14</v>
      </c>
      <c r="B3" s="23"/>
      <c r="C3" s="23"/>
      <c r="D3" s="302" t="str">
        <f>Instructions!D8</f>
        <v>Amazing Health Factory Pty Ltd</v>
      </c>
      <c r="E3" s="302"/>
      <c r="F3" s="302"/>
      <c r="G3" s="302"/>
      <c r="H3" s="302"/>
      <c r="I3" s="302"/>
      <c r="J3" s="302"/>
      <c r="K3" s="302"/>
      <c r="L3" s="57"/>
      <c r="M3" s="57"/>
      <c r="N3" s="33"/>
      <c r="O3"/>
      <c r="P3"/>
      <c r="Q3" s="35"/>
      <c r="R3"/>
      <c r="S3"/>
    </row>
    <row r="4" spans="1:24" s="24" customFormat="1" ht="20.25" customHeight="1">
      <c r="A4" s="23" t="s">
        <v>15</v>
      </c>
      <c r="B4" s="23"/>
      <c r="C4" s="23"/>
      <c r="D4" s="302" t="str">
        <f>Instructions!D9</f>
        <v>333-2B-3</v>
      </c>
      <c r="E4" s="302"/>
      <c r="F4" s="302"/>
      <c r="G4" s="302"/>
      <c r="H4" s="302"/>
      <c r="I4" s="302"/>
      <c r="J4" s="302"/>
      <c r="K4" s="302"/>
      <c r="L4" s="57"/>
      <c r="M4" s="57"/>
      <c r="N4" s="33"/>
      <c r="O4"/>
      <c r="P4"/>
      <c r="Q4" s="35"/>
      <c r="R4"/>
      <c r="S4"/>
    </row>
    <row r="5" spans="1:24" s="24" customFormat="1" ht="22.5" customHeight="1">
      <c r="A5" s="58" t="s">
        <v>16</v>
      </c>
      <c r="B5" s="58"/>
      <c r="C5" s="58"/>
      <c r="D5" s="287" t="str">
        <f>Instructions!D10</f>
        <v>Low Intensity Mental Health Services</v>
      </c>
      <c r="E5" s="287"/>
      <c r="F5" s="287"/>
      <c r="G5" s="287"/>
      <c r="H5" s="287"/>
      <c r="I5" s="287"/>
      <c r="J5" s="287"/>
      <c r="K5" s="287"/>
      <c r="L5" s="25"/>
      <c r="M5" s="25"/>
      <c r="N5" s="33"/>
      <c r="O5"/>
      <c r="P5"/>
      <c r="Q5" s="35"/>
      <c r="R5"/>
      <c r="S5"/>
    </row>
    <row r="6" spans="1:24" s="24" customFormat="1" ht="22.5" customHeight="1">
      <c r="A6" s="58"/>
      <c r="B6" s="23"/>
      <c r="C6" s="23"/>
      <c r="D6" s="23"/>
      <c r="E6" s="23"/>
      <c r="F6" s="23"/>
      <c r="G6" s="23"/>
      <c r="H6" s="23"/>
      <c r="I6" s="28"/>
      <c r="J6" s="28"/>
      <c r="K6" s="25"/>
      <c r="L6" s="25"/>
      <c r="M6" s="25"/>
      <c r="N6" s="33"/>
      <c r="O6"/>
      <c r="P6"/>
      <c r="Q6" s="35"/>
      <c r="R6"/>
      <c r="S6"/>
    </row>
    <row r="7" spans="1:24" ht="18" customHeight="1">
      <c r="A7" s="274" t="s">
        <v>18</v>
      </c>
      <c r="B7" s="274"/>
      <c r="C7" s="24"/>
      <c r="D7" s="24"/>
      <c r="E7" s="24"/>
      <c r="F7" s="24"/>
      <c r="G7" s="24"/>
      <c r="H7" s="24"/>
      <c r="I7" s="29"/>
      <c r="J7" s="29"/>
      <c r="K7" s="30"/>
      <c r="L7" s="30"/>
      <c r="M7" s="30"/>
      <c r="N7" s="36"/>
    </row>
    <row r="8" spans="1:24" ht="24.75" customHeight="1">
      <c r="A8" s="272" t="s">
        <v>19</v>
      </c>
      <c r="B8" s="268" t="s">
        <v>20</v>
      </c>
      <c r="C8" s="268"/>
      <c r="D8" s="268"/>
      <c r="E8" s="268"/>
      <c r="F8" s="268"/>
      <c r="G8" s="268"/>
      <c r="H8" s="269"/>
      <c r="I8" s="266" t="s">
        <v>21</v>
      </c>
      <c r="J8" s="267"/>
      <c r="K8" s="267"/>
      <c r="L8" s="267"/>
      <c r="M8" s="267"/>
      <c r="N8" s="37"/>
      <c r="O8" s="279" t="s">
        <v>198</v>
      </c>
      <c r="P8" s="280"/>
      <c r="Q8" s="280"/>
      <c r="R8" s="290"/>
      <c r="T8" s="277" t="s">
        <v>122</v>
      </c>
    </row>
    <row r="9" spans="1:24" ht="56.25" customHeight="1">
      <c r="A9" s="273"/>
      <c r="B9" s="270"/>
      <c r="C9" s="270"/>
      <c r="D9" s="270"/>
      <c r="E9" s="270"/>
      <c r="F9" s="270"/>
      <c r="G9" s="270"/>
      <c r="H9" s="271"/>
      <c r="I9" s="66" t="s">
        <v>22</v>
      </c>
      <c r="J9" s="66" t="s">
        <v>23</v>
      </c>
      <c r="K9" s="67" t="s">
        <v>24</v>
      </c>
      <c r="L9" s="66" t="s">
        <v>25</v>
      </c>
      <c r="M9" s="40" t="s">
        <v>280</v>
      </c>
      <c r="N9" s="37"/>
      <c r="O9" s="14" t="s">
        <v>281</v>
      </c>
      <c r="P9" s="14" t="s">
        <v>282</v>
      </c>
      <c r="Q9" s="15" t="s">
        <v>283</v>
      </c>
      <c r="R9" s="16" t="s">
        <v>284</v>
      </c>
      <c r="T9" s="278"/>
      <c r="X9"/>
    </row>
    <row r="10" spans="1:24" ht="24.95" customHeight="1">
      <c r="A10" s="97" t="s">
        <v>26</v>
      </c>
      <c r="B10" s="97" t="s">
        <v>130</v>
      </c>
      <c r="C10" s="98"/>
      <c r="D10" s="98"/>
      <c r="E10" s="98"/>
      <c r="F10" s="98"/>
      <c r="G10" s="98"/>
      <c r="H10" s="98"/>
      <c r="I10" s="77">
        <v>5</v>
      </c>
      <c r="J10" s="77"/>
      <c r="K10" s="77"/>
      <c r="L10" s="77"/>
      <c r="M10" s="77">
        <f>SUM(I10:L10)</f>
        <v>5</v>
      </c>
      <c r="N10" s="71"/>
      <c r="O10" s="72">
        <f>P10/12*Instructions!H11</f>
        <v>30</v>
      </c>
      <c r="P10" s="73">
        <v>40</v>
      </c>
      <c r="Q10" s="74">
        <f>M10-O10</f>
        <v>-25</v>
      </c>
      <c r="R10" s="75">
        <f>M10/P10</f>
        <v>0.125</v>
      </c>
      <c r="S10" s="76"/>
      <c r="T10" s="69"/>
    </row>
    <row r="11" spans="1:24" ht="24.95" customHeight="1">
      <c r="A11" s="99" t="s">
        <v>26</v>
      </c>
      <c r="B11" s="99" t="s">
        <v>28</v>
      </c>
      <c r="C11" s="100"/>
      <c r="D11" s="100"/>
      <c r="E11" s="100"/>
      <c r="F11" s="100"/>
      <c r="G11" s="100"/>
      <c r="H11" s="100"/>
      <c r="I11" s="70">
        <v>6</v>
      </c>
      <c r="J11" s="70"/>
      <c r="K11" s="70"/>
      <c r="L11" s="70"/>
      <c r="M11" s="70">
        <f t="shared" ref="M11:M18" si="0">SUM(I11:L11)</f>
        <v>6</v>
      </c>
      <c r="N11" s="71"/>
      <c r="O11" s="72">
        <f t="shared" ref="O11:O31" si="1">I11+J11+K11+M11</f>
        <v>12</v>
      </c>
      <c r="P11" s="73">
        <v>0</v>
      </c>
      <c r="Q11" s="74">
        <f t="shared" ref="Q11:Q31" si="2">P11-O11</f>
        <v>-12</v>
      </c>
      <c r="R11" s="75" t="e">
        <f t="shared" ref="R11:R31" si="3">Q11/P11</f>
        <v>#DIV/0!</v>
      </c>
      <c r="S11" s="76"/>
      <c r="T11" s="68"/>
    </row>
    <row r="12" spans="1:24" ht="24.95" customHeight="1">
      <c r="A12" s="97" t="s">
        <v>26</v>
      </c>
      <c r="B12" s="97" t="s">
        <v>29</v>
      </c>
      <c r="C12" s="98"/>
      <c r="D12" s="98"/>
      <c r="E12" s="98"/>
      <c r="F12" s="98"/>
      <c r="G12" s="98"/>
      <c r="H12" s="98"/>
      <c r="I12" s="77"/>
      <c r="J12" s="77"/>
      <c r="K12" s="77"/>
      <c r="L12" s="77"/>
      <c r="M12" s="77">
        <f t="shared" si="0"/>
        <v>0</v>
      </c>
      <c r="N12" s="71"/>
      <c r="O12" s="72">
        <f t="shared" si="1"/>
        <v>0</v>
      </c>
      <c r="P12" s="73">
        <v>0</v>
      </c>
      <c r="Q12" s="74">
        <f t="shared" si="2"/>
        <v>0</v>
      </c>
      <c r="R12" s="75" t="e">
        <f t="shared" si="3"/>
        <v>#DIV/0!</v>
      </c>
      <c r="S12" s="76"/>
      <c r="T12" s="69"/>
    </row>
    <row r="13" spans="1:24" ht="24.95" customHeight="1">
      <c r="A13" s="99" t="s">
        <v>26</v>
      </c>
      <c r="B13" s="99" t="s">
        <v>30</v>
      </c>
      <c r="C13" s="100"/>
      <c r="D13" s="100"/>
      <c r="E13" s="100"/>
      <c r="F13" s="100"/>
      <c r="G13" s="100"/>
      <c r="H13" s="100"/>
      <c r="I13" s="70">
        <v>1</v>
      </c>
      <c r="J13" s="70"/>
      <c r="K13" s="70"/>
      <c r="L13" s="70"/>
      <c r="M13" s="70">
        <f t="shared" si="0"/>
        <v>1</v>
      </c>
      <c r="N13" s="71"/>
      <c r="O13" s="72">
        <f t="shared" si="1"/>
        <v>2</v>
      </c>
      <c r="P13" s="73">
        <v>0</v>
      </c>
      <c r="Q13" s="74">
        <f t="shared" si="2"/>
        <v>-2</v>
      </c>
      <c r="R13" s="75" t="e">
        <f t="shared" si="3"/>
        <v>#DIV/0!</v>
      </c>
      <c r="S13" s="76"/>
      <c r="T13" s="68"/>
    </row>
    <row r="14" spans="1:24" ht="24.95" customHeight="1">
      <c r="A14" s="97" t="s">
        <v>26</v>
      </c>
      <c r="B14" s="97" t="s">
        <v>31</v>
      </c>
      <c r="C14" s="98"/>
      <c r="D14" s="98"/>
      <c r="E14" s="98"/>
      <c r="F14" s="98"/>
      <c r="G14" s="98"/>
      <c r="H14" s="98"/>
      <c r="I14" s="77">
        <v>1</v>
      </c>
      <c r="J14" s="77"/>
      <c r="K14" s="77"/>
      <c r="L14" s="77"/>
      <c r="M14" s="77">
        <f t="shared" si="0"/>
        <v>1</v>
      </c>
      <c r="N14" s="71"/>
      <c r="O14" s="72">
        <f t="shared" si="1"/>
        <v>2</v>
      </c>
      <c r="P14" s="73">
        <v>0</v>
      </c>
      <c r="Q14" s="74">
        <f t="shared" si="2"/>
        <v>-2</v>
      </c>
      <c r="R14" s="75" t="e">
        <f t="shared" si="3"/>
        <v>#DIV/0!</v>
      </c>
      <c r="S14" s="76"/>
      <c r="T14" s="69"/>
    </row>
    <row r="15" spans="1:24" ht="24.95" customHeight="1">
      <c r="A15" s="99" t="s">
        <v>26</v>
      </c>
      <c r="B15" s="99" t="s">
        <v>32</v>
      </c>
      <c r="C15" s="100"/>
      <c r="D15" s="100"/>
      <c r="E15" s="100"/>
      <c r="F15" s="100"/>
      <c r="G15" s="100"/>
      <c r="H15" s="100"/>
      <c r="I15" s="70">
        <v>1</v>
      </c>
      <c r="J15" s="70"/>
      <c r="K15" s="70"/>
      <c r="L15" s="70"/>
      <c r="M15" s="70">
        <f t="shared" si="0"/>
        <v>1</v>
      </c>
      <c r="N15" s="71"/>
      <c r="O15" s="72">
        <f t="shared" si="1"/>
        <v>2</v>
      </c>
      <c r="P15" s="73">
        <v>0</v>
      </c>
      <c r="Q15" s="74">
        <f t="shared" si="2"/>
        <v>-2</v>
      </c>
      <c r="R15" s="75" t="e">
        <f t="shared" si="3"/>
        <v>#DIV/0!</v>
      </c>
      <c r="S15" s="76"/>
      <c r="T15" s="68"/>
    </row>
    <row r="16" spans="1:24" ht="24.95" customHeight="1">
      <c r="A16" s="97" t="s">
        <v>26</v>
      </c>
      <c r="B16" s="97" t="s">
        <v>33</v>
      </c>
      <c r="C16" s="98"/>
      <c r="D16" s="98"/>
      <c r="E16" s="98"/>
      <c r="F16" s="98"/>
      <c r="G16" s="98"/>
      <c r="H16" s="98"/>
      <c r="I16" s="77">
        <v>1</v>
      </c>
      <c r="J16" s="77"/>
      <c r="K16" s="77"/>
      <c r="L16" s="77"/>
      <c r="M16" s="77">
        <f t="shared" si="0"/>
        <v>1</v>
      </c>
      <c r="N16" s="71"/>
      <c r="O16" s="72">
        <f t="shared" si="1"/>
        <v>2</v>
      </c>
      <c r="P16" s="73">
        <v>0</v>
      </c>
      <c r="Q16" s="74">
        <f t="shared" si="2"/>
        <v>-2</v>
      </c>
      <c r="R16" s="75" t="e">
        <f t="shared" si="3"/>
        <v>#DIV/0!</v>
      </c>
      <c r="S16" s="76"/>
      <c r="T16" s="69"/>
    </row>
    <row r="17" spans="1:20" ht="24.95" customHeight="1">
      <c r="A17" s="99" t="s">
        <v>26</v>
      </c>
      <c r="B17" s="99" t="s">
        <v>34</v>
      </c>
      <c r="C17" s="100"/>
      <c r="D17" s="100"/>
      <c r="E17" s="100"/>
      <c r="F17" s="100"/>
      <c r="G17" s="100"/>
      <c r="H17" s="100"/>
      <c r="I17" s="70">
        <v>1</v>
      </c>
      <c r="J17" s="70"/>
      <c r="K17" s="70"/>
      <c r="L17" s="70"/>
      <c r="M17" s="70">
        <f t="shared" si="0"/>
        <v>1</v>
      </c>
      <c r="N17" s="71"/>
      <c r="O17" s="72">
        <f t="shared" si="1"/>
        <v>2</v>
      </c>
      <c r="P17" s="73">
        <v>0</v>
      </c>
      <c r="Q17" s="74">
        <f t="shared" si="2"/>
        <v>-2</v>
      </c>
      <c r="R17" s="75" t="e">
        <f t="shared" si="3"/>
        <v>#DIV/0!</v>
      </c>
      <c r="S17" s="76"/>
      <c r="T17" s="68"/>
    </row>
    <row r="18" spans="1:20" ht="24.95" customHeight="1">
      <c r="A18" s="97" t="s">
        <v>26</v>
      </c>
      <c r="B18" s="97" t="s">
        <v>35</v>
      </c>
      <c r="C18" s="98"/>
      <c r="D18" s="98"/>
      <c r="E18" s="98"/>
      <c r="F18" s="98"/>
      <c r="G18" s="98"/>
      <c r="H18" s="98"/>
      <c r="I18" s="77">
        <v>1</v>
      </c>
      <c r="J18" s="77"/>
      <c r="K18" s="77"/>
      <c r="L18" s="77"/>
      <c r="M18" s="77">
        <f t="shared" si="0"/>
        <v>1</v>
      </c>
      <c r="N18" s="71"/>
      <c r="O18" s="72">
        <f t="shared" si="1"/>
        <v>2</v>
      </c>
      <c r="P18" s="73">
        <v>0</v>
      </c>
      <c r="Q18" s="74">
        <f t="shared" si="2"/>
        <v>-2</v>
      </c>
      <c r="R18" s="75" t="e">
        <f t="shared" si="3"/>
        <v>#DIV/0!</v>
      </c>
      <c r="S18" s="76"/>
      <c r="T18" s="69"/>
    </row>
    <row r="19" spans="1:20" ht="24.95" customHeight="1">
      <c r="A19" s="99" t="s">
        <v>26</v>
      </c>
      <c r="B19" s="99" t="s">
        <v>36</v>
      </c>
      <c r="C19" s="100"/>
      <c r="D19" s="100"/>
      <c r="E19" s="100"/>
      <c r="F19" s="100"/>
      <c r="G19" s="100"/>
      <c r="H19" s="101"/>
      <c r="I19" s="70"/>
      <c r="J19" s="70"/>
      <c r="K19" s="70"/>
      <c r="L19" s="70"/>
      <c r="M19" s="70"/>
      <c r="N19" s="71"/>
      <c r="O19" s="72">
        <f t="shared" si="1"/>
        <v>0</v>
      </c>
      <c r="P19" s="73">
        <v>0</v>
      </c>
      <c r="Q19" s="74">
        <f t="shared" si="2"/>
        <v>0</v>
      </c>
      <c r="R19" s="75" t="e">
        <f t="shared" si="3"/>
        <v>#DIV/0!</v>
      </c>
      <c r="S19" s="76"/>
      <c r="T19" s="68"/>
    </row>
    <row r="20" spans="1:20" ht="24.95" customHeight="1">
      <c r="A20" s="97" t="s">
        <v>26</v>
      </c>
      <c r="B20" s="97" t="s">
        <v>37</v>
      </c>
      <c r="C20" s="98"/>
      <c r="D20" s="98"/>
      <c r="E20" s="98"/>
      <c r="F20" s="98"/>
      <c r="G20" s="98"/>
      <c r="H20" s="98"/>
      <c r="I20" s="77"/>
      <c r="J20" s="77"/>
      <c r="K20" s="77"/>
      <c r="L20" s="77"/>
      <c r="M20" s="77"/>
      <c r="N20" s="71"/>
      <c r="O20" s="72">
        <f t="shared" si="1"/>
        <v>0</v>
      </c>
      <c r="P20" s="73">
        <v>0</v>
      </c>
      <c r="Q20" s="74">
        <f t="shared" si="2"/>
        <v>0</v>
      </c>
      <c r="R20" s="75" t="e">
        <f t="shared" si="3"/>
        <v>#DIV/0!</v>
      </c>
      <c r="S20" s="76"/>
      <c r="T20" s="69"/>
    </row>
    <row r="21" spans="1:20" ht="24.95" customHeight="1">
      <c r="A21" s="99" t="s">
        <v>26</v>
      </c>
      <c r="B21" s="100"/>
      <c r="C21" s="100" t="s">
        <v>38</v>
      </c>
      <c r="D21" s="100"/>
      <c r="E21" s="100"/>
      <c r="F21" s="100"/>
      <c r="G21" s="100"/>
      <c r="H21" s="101"/>
      <c r="I21" s="70">
        <v>1</v>
      </c>
      <c r="J21" s="70"/>
      <c r="K21" s="70"/>
      <c r="L21" s="70"/>
      <c r="M21" s="70">
        <f t="shared" ref="M21:M25" si="4">SUM(I21:L21)</f>
        <v>1</v>
      </c>
      <c r="N21" s="71"/>
      <c r="O21" s="72">
        <f t="shared" si="1"/>
        <v>2</v>
      </c>
      <c r="P21" s="73">
        <v>0</v>
      </c>
      <c r="Q21" s="74">
        <f t="shared" si="2"/>
        <v>-2</v>
      </c>
      <c r="R21" s="75" t="e">
        <f t="shared" si="3"/>
        <v>#DIV/0!</v>
      </c>
      <c r="S21" s="76"/>
      <c r="T21" s="68"/>
    </row>
    <row r="22" spans="1:20" ht="24.95" customHeight="1">
      <c r="A22" s="97" t="s">
        <v>26</v>
      </c>
      <c r="B22" s="98"/>
      <c r="C22" s="98" t="s">
        <v>39</v>
      </c>
      <c r="D22" s="98"/>
      <c r="E22" s="98"/>
      <c r="F22" s="98"/>
      <c r="G22" s="98"/>
      <c r="H22" s="102"/>
      <c r="I22" s="77">
        <v>1</v>
      </c>
      <c r="J22" s="77"/>
      <c r="K22" s="77"/>
      <c r="L22" s="77"/>
      <c r="M22" s="77">
        <f t="shared" si="4"/>
        <v>1</v>
      </c>
      <c r="N22" s="71"/>
      <c r="O22" s="72">
        <f t="shared" si="1"/>
        <v>2</v>
      </c>
      <c r="P22" s="73">
        <v>0</v>
      </c>
      <c r="Q22" s="74">
        <f t="shared" si="2"/>
        <v>-2</v>
      </c>
      <c r="R22" s="75" t="e">
        <f t="shared" si="3"/>
        <v>#DIV/0!</v>
      </c>
      <c r="S22" s="76"/>
      <c r="T22" s="69"/>
    </row>
    <row r="23" spans="1:20" ht="24.95" customHeight="1">
      <c r="A23" s="99" t="s">
        <v>26</v>
      </c>
      <c r="B23" s="100"/>
      <c r="C23" s="100" t="s">
        <v>40</v>
      </c>
      <c r="D23" s="100"/>
      <c r="E23" s="100"/>
      <c r="F23" s="100"/>
      <c r="G23" s="100"/>
      <c r="H23" s="101"/>
      <c r="I23" s="70">
        <v>1</v>
      </c>
      <c r="J23" s="70"/>
      <c r="K23" s="70"/>
      <c r="L23" s="70"/>
      <c r="M23" s="70">
        <f t="shared" si="4"/>
        <v>1</v>
      </c>
      <c r="N23" s="71"/>
      <c r="O23" s="72">
        <f t="shared" si="1"/>
        <v>2</v>
      </c>
      <c r="P23" s="73">
        <v>0</v>
      </c>
      <c r="Q23" s="74">
        <f t="shared" si="2"/>
        <v>-2</v>
      </c>
      <c r="R23" s="75" t="e">
        <f t="shared" si="3"/>
        <v>#DIV/0!</v>
      </c>
      <c r="S23" s="76"/>
      <c r="T23" s="68"/>
    </row>
    <row r="24" spans="1:20" ht="24.95" customHeight="1">
      <c r="A24" s="97" t="s">
        <v>26</v>
      </c>
      <c r="B24" s="97" t="s">
        <v>41</v>
      </c>
      <c r="C24" s="98"/>
      <c r="D24" s="98"/>
      <c r="E24" s="98"/>
      <c r="F24" s="98"/>
      <c r="G24" s="98"/>
      <c r="H24" s="102"/>
      <c r="I24" s="77">
        <v>2</v>
      </c>
      <c r="J24" s="77"/>
      <c r="K24" s="77"/>
      <c r="L24" s="77"/>
      <c r="M24" s="77">
        <f t="shared" si="4"/>
        <v>2</v>
      </c>
      <c r="N24" s="71"/>
      <c r="O24" s="72">
        <f t="shared" si="1"/>
        <v>4</v>
      </c>
      <c r="P24" s="73">
        <v>0</v>
      </c>
      <c r="Q24" s="74">
        <f t="shared" si="2"/>
        <v>-4</v>
      </c>
      <c r="R24" s="75" t="e">
        <f t="shared" si="3"/>
        <v>#DIV/0!</v>
      </c>
      <c r="S24" s="76"/>
      <c r="T24" s="69"/>
    </row>
    <row r="25" spans="1:20" ht="24.95" customHeight="1">
      <c r="A25" s="99" t="s">
        <v>26</v>
      </c>
      <c r="B25" s="99" t="s">
        <v>42</v>
      </c>
      <c r="C25" s="100"/>
      <c r="D25" s="100"/>
      <c r="E25" s="100"/>
      <c r="F25" s="100"/>
      <c r="G25" s="100"/>
      <c r="H25" s="101"/>
      <c r="I25" s="70"/>
      <c r="J25" s="70"/>
      <c r="K25" s="70"/>
      <c r="L25" s="70"/>
      <c r="M25" s="70">
        <f t="shared" si="4"/>
        <v>0</v>
      </c>
      <c r="N25" s="71"/>
      <c r="O25" s="72">
        <f t="shared" si="1"/>
        <v>0</v>
      </c>
      <c r="P25" s="73">
        <v>0</v>
      </c>
      <c r="Q25" s="74">
        <f t="shared" si="2"/>
        <v>0</v>
      </c>
      <c r="R25" s="75" t="e">
        <f t="shared" si="3"/>
        <v>#DIV/0!</v>
      </c>
      <c r="S25" s="76"/>
      <c r="T25" s="68"/>
    </row>
    <row r="26" spans="1:20" ht="24.95" customHeight="1">
      <c r="A26" s="97" t="s">
        <v>26</v>
      </c>
      <c r="B26" s="97" t="s">
        <v>43</v>
      </c>
      <c r="C26" s="98"/>
      <c r="D26" s="98"/>
      <c r="E26" s="98"/>
      <c r="F26" s="98"/>
      <c r="G26" s="98"/>
      <c r="H26" s="102"/>
      <c r="I26" s="10"/>
      <c r="J26" s="10"/>
      <c r="K26" s="10"/>
      <c r="L26" s="10"/>
      <c r="M26" s="10"/>
      <c r="N26" s="71"/>
      <c r="O26" s="72"/>
      <c r="P26" s="73"/>
      <c r="Q26" s="74"/>
      <c r="R26" s="75"/>
      <c r="S26" s="76"/>
      <c r="T26" s="69"/>
    </row>
    <row r="27" spans="1:20" ht="24.95" customHeight="1">
      <c r="A27" s="99" t="s">
        <v>26</v>
      </c>
      <c r="B27" s="99" t="s">
        <v>44</v>
      </c>
      <c r="C27" s="100"/>
      <c r="D27" s="100"/>
      <c r="E27" s="100"/>
      <c r="F27" s="100"/>
      <c r="G27" s="100"/>
      <c r="H27" s="100"/>
      <c r="I27" s="70"/>
      <c r="J27" s="70"/>
      <c r="K27" s="70"/>
      <c r="L27" s="70"/>
      <c r="M27" s="70"/>
      <c r="N27" s="71"/>
      <c r="O27" s="72">
        <f t="shared" si="1"/>
        <v>0</v>
      </c>
      <c r="P27" s="73">
        <v>0</v>
      </c>
      <c r="Q27" s="74">
        <f t="shared" si="2"/>
        <v>0</v>
      </c>
      <c r="R27" s="75" t="e">
        <f t="shared" si="3"/>
        <v>#DIV/0!</v>
      </c>
      <c r="S27" s="76"/>
      <c r="T27" s="68"/>
    </row>
    <row r="28" spans="1:20" ht="24.95" customHeight="1">
      <c r="A28" s="97" t="s">
        <v>26</v>
      </c>
      <c r="B28" s="97" t="s">
        <v>45</v>
      </c>
      <c r="C28" s="98"/>
      <c r="D28" s="98"/>
      <c r="E28" s="98"/>
      <c r="F28" s="98"/>
      <c r="G28" s="98"/>
      <c r="H28" s="98"/>
      <c r="I28" s="10"/>
      <c r="J28" s="10"/>
      <c r="K28" s="10"/>
      <c r="L28" s="10"/>
      <c r="M28" s="10"/>
      <c r="N28" s="71"/>
      <c r="O28" s="72">
        <f t="shared" si="1"/>
        <v>0</v>
      </c>
      <c r="P28" s="73">
        <v>0</v>
      </c>
      <c r="Q28" s="74">
        <f t="shared" si="2"/>
        <v>0</v>
      </c>
      <c r="R28" s="75" t="e">
        <f t="shared" si="3"/>
        <v>#DIV/0!</v>
      </c>
      <c r="S28" s="76"/>
      <c r="T28" s="69"/>
    </row>
    <row r="29" spans="1:20" ht="24.95" customHeight="1">
      <c r="A29" s="99" t="s">
        <v>26</v>
      </c>
      <c r="B29" s="99" t="s">
        <v>46</v>
      </c>
      <c r="C29" s="100"/>
      <c r="D29" s="100"/>
      <c r="E29" s="100"/>
      <c r="F29" s="100"/>
      <c r="G29" s="100"/>
      <c r="H29" s="100"/>
      <c r="I29" s="70"/>
      <c r="J29" s="70"/>
      <c r="K29" s="70"/>
      <c r="L29" s="70"/>
      <c r="M29" s="70"/>
      <c r="N29" s="71"/>
      <c r="O29" s="72">
        <f t="shared" si="1"/>
        <v>0</v>
      </c>
      <c r="P29" s="73">
        <v>0</v>
      </c>
      <c r="Q29" s="74">
        <f t="shared" si="2"/>
        <v>0</v>
      </c>
      <c r="R29" s="75" t="e">
        <f t="shared" si="3"/>
        <v>#DIV/0!</v>
      </c>
      <c r="S29" s="76"/>
      <c r="T29" s="68"/>
    </row>
    <row r="30" spans="1:20" ht="24.95" customHeight="1">
      <c r="A30" s="97" t="s">
        <v>26</v>
      </c>
      <c r="B30" s="97" t="s">
        <v>47</v>
      </c>
      <c r="C30" s="98"/>
      <c r="D30" s="98"/>
      <c r="E30" s="98"/>
      <c r="F30" s="98"/>
      <c r="G30" s="98"/>
      <c r="H30" s="98"/>
      <c r="I30" s="10"/>
      <c r="J30" s="10"/>
      <c r="K30" s="10"/>
      <c r="L30" s="10"/>
      <c r="M30" s="10"/>
      <c r="N30" s="71"/>
      <c r="O30" s="72">
        <f t="shared" si="1"/>
        <v>0</v>
      </c>
      <c r="P30" s="73">
        <v>0</v>
      </c>
      <c r="Q30" s="74">
        <f t="shared" si="2"/>
        <v>0</v>
      </c>
      <c r="R30" s="75" t="e">
        <f t="shared" si="3"/>
        <v>#DIV/0!</v>
      </c>
      <c r="S30" s="76"/>
      <c r="T30" s="69"/>
    </row>
    <row r="31" spans="1:20" ht="24.95" customHeight="1">
      <c r="A31" s="99" t="s">
        <v>26</v>
      </c>
      <c r="B31" s="99" t="s">
        <v>48</v>
      </c>
      <c r="C31" s="100"/>
      <c r="D31" s="100"/>
      <c r="E31" s="100"/>
      <c r="F31" s="100"/>
      <c r="G31" s="100"/>
      <c r="H31" s="100"/>
      <c r="I31" s="70"/>
      <c r="J31" s="70"/>
      <c r="K31" s="70"/>
      <c r="L31" s="70"/>
      <c r="M31" s="70"/>
      <c r="N31" s="71"/>
      <c r="O31" s="72">
        <f t="shared" si="1"/>
        <v>0</v>
      </c>
      <c r="P31" s="73">
        <v>0</v>
      </c>
      <c r="Q31" s="74">
        <f t="shared" si="2"/>
        <v>0</v>
      </c>
      <c r="R31" s="75" t="e">
        <f t="shared" si="3"/>
        <v>#DIV/0!</v>
      </c>
      <c r="S31" s="76"/>
      <c r="T31" s="68"/>
    </row>
    <row r="32" spans="1:20" ht="24.95" customHeight="1">
      <c r="A32" s="97"/>
      <c r="B32" s="98"/>
      <c r="C32" s="98"/>
      <c r="D32" s="98"/>
      <c r="E32" s="98"/>
      <c r="F32" s="98"/>
      <c r="G32" s="98"/>
      <c r="H32" s="98"/>
      <c r="I32" s="10"/>
      <c r="J32" s="10"/>
      <c r="K32" s="10"/>
      <c r="L32" s="10"/>
      <c r="M32" s="10"/>
      <c r="N32" s="71"/>
      <c r="O32" s="72"/>
      <c r="P32" s="73"/>
      <c r="Q32" s="74"/>
      <c r="R32" s="75"/>
      <c r="S32" s="76"/>
      <c r="T32" s="69"/>
    </row>
    <row r="33" spans="1:20" ht="24.95" customHeight="1">
      <c r="A33" s="99" t="s">
        <v>49</v>
      </c>
      <c r="B33" s="99" t="s">
        <v>50</v>
      </c>
      <c r="C33" s="100"/>
      <c r="D33" s="100"/>
      <c r="E33" s="100"/>
      <c r="F33" s="100"/>
      <c r="G33" s="100"/>
      <c r="H33" s="100"/>
      <c r="I33" s="89">
        <v>16</v>
      </c>
      <c r="J33" s="89">
        <v>11</v>
      </c>
      <c r="K33" s="89"/>
      <c r="L33" s="89"/>
      <c r="M33" s="89">
        <f>SUM(I33:L33)</f>
        <v>27</v>
      </c>
      <c r="N33" s="71"/>
      <c r="O33" s="85">
        <f>P33/12*Instructions!H11</f>
        <v>75</v>
      </c>
      <c r="P33" s="86">
        <v>100</v>
      </c>
      <c r="Q33" s="87">
        <f>M33-O33</f>
        <v>-48</v>
      </c>
      <c r="R33" s="88">
        <f>M33/P33</f>
        <v>0.27</v>
      </c>
      <c r="S33" s="76"/>
      <c r="T33" s="68"/>
    </row>
    <row r="34" spans="1:20" ht="24.95" customHeight="1">
      <c r="A34" s="97" t="s">
        <v>49</v>
      </c>
      <c r="B34" s="97" t="s">
        <v>51</v>
      </c>
      <c r="C34" s="98"/>
      <c r="D34" s="98"/>
      <c r="E34" s="98"/>
      <c r="F34" s="98"/>
      <c r="G34" s="98"/>
      <c r="H34" s="98"/>
      <c r="I34" s="90">
        <v>41</v>
      </c>
      <c r="J34" s="90">
        <v>72</v>
      </c>
      <c r="K34" s="90"/>
      <c r="L34" s="90"/>
      <c r="M34" s="90">
        <f>SUM(I34:L34)</f>
        <v>113</v>
      </c>
      <c r="N34" s="71"/>
      <c r="O34" s="85">
        <f>P34/12*Instructions!H11</f>
        <v>225</v>
      </c>
      <c r="P34" s="85">
        <v>300</v>
      </c>
      <c r="Q34" s="87">
        <f>M34-O34</f>
        <v>-112</v>
      </c>
      <c r="R34" s="88">
        <f>M34/P34</f>
        <v>0.37666666666666665</v>
      </c>
      <c r="S34" s="76"/>
      <c r="T34" s="69"/>
    </row>
    <row r="35" spans="1:20" ht="24.95" customHeight="1">
      <c r="A35" s="99" t="s">
        <v>49</v>
      </c>
      <c r="B35" s="99" t="s">
        <v>52</v>
      </c>
      <c r="C35" s="100"/>
      <c r="D35" s="100"/>
      <c r="E35" s="100"/>
      <c r="F35" s="100"/>
      <c r="G35" s="100"/>
      <c r="H35" s="100"/>
      <c r="I35" s="82">
        <v>0.95633330000000005</v>
      </c>
      <c r="J35" s="82">
        <v>0.97099999999999997</v>
      </c>
      <c r="K35" s="82">
        <v>0.97199999999999998</v>
      </c>
      <c r="L35" s="82">
        <v>0.98</v>
      </c>
      <c r="M35" s="82" cm="1">
        <f t="array" ref="M35">_xlfn.IFS(Instructions!$H$11=3,'Qtr Report - Quantitative BACKU'!I35,Instructions!$H$11=6,'Qtr Report - Quantitative BACKU'!J35,Instructions!$H$11=9,'Qtr Report - Quantitative BACKU'!K35,Instructions!$H$11=12,'Qtr Report - Quantitative BACKU'!L35)</f>
        <v>0.97199999999999998</v>
      </c>
      <c r="N35" s="71"/>
      <c r="O35" s="79">
        <v>1</v>
      </c>
      <c r="P35" s="80">
        <v>1</v>
      </c>
      <c r="Q35" s="83">
        <f>M35-O35</f>
        <v>-2.8000000000000025E-2</v>
      </c>
      <c r="R35" s="75"/>
      <c r="S35" s="76"/>
      <c r="T35" s="68"/>
    </row>
    <row r="36" spans="1:20" ht="24.95" customHeight="1">
      <c r="A36" s="97" t="s">
        <v>49</v>
      </c>
      <c r="B36" s="97" t="s">
        <v>53</v>
      </c>
      <c r="C36" s="98"/>
      <c r="D36" s="98"/>
      <c r="E36" s="98"/>
      <c r="F36" s="98"/>
      <c r="G36" s="98"/>
      <c r="H36" s="98"/>
      <c r="I36" s="84">
        <v>1</v>
      </c>
      <c r="J36" s="84">
        <v>0.99629999999999996</v>
      </c>
      <c r="K36" s="84">
        <v>0.99419999999999997</v>
      </c>
      <c r="L36" s="84">
        <v>0.99409999999999998</v>
      </c>
      <c r="M36" s="84" cm="1">
        <f t="array" ref="M36">_xlfn.IFS(Instructions!$H$11=3,'Qtr Report - Quantitative BACKU'!I36,Instructions!$H$11=6,'Qtr Report - Quantitative BACKU'!J36,Instructions!$H$11=9,'Qtr Report - Quantitative BACKU'!K36,Instructions!$H$11=12,'Qtr Report - Quantitative BACKU'!L36)</f>
        <v>0.99419999999999997</v>
      </c>
      <c r="N36" s="71"/>
      <c r="O36" s="79">
        <v>1</v>
      </c>
      <c r="P36" s="79">
        <v>1</v>
      </c>
      <c r="Q36" s="83">
        <f>M36-O36</f>
        <v>-5.8000000000000274E-3</v>
      </c>
      <c r="R36" s="81"/>
      <c r="S36" s="76"/>
      <c r="T36" s="69"/>
    </row>
    <row r="37" spans="1:20" ht="24.95" customHeight="1">
      <c r="A37" s="99" t="s">
        <v>49</v>
      </c>
      <c r="B37" s="99" t="s">
        <v>54</v>
      </c>
      <c r="C37" s="100"/>
      <c r="D37" s="100"/>
      <c r="E37" s="100"/>
      <c r="F37" s="100"/>
      <c r="G37" s="100"/>
      <c r="H37" s="100"/>
      <c r="I37" s="82">
        <v>0.7</v>
      </c>
      <c r="J37" s="82">
        <v>0.69950000000000001</v>
      </c>
      <c r="K37" s="82">
        <v>0.6855</v>
      </c>
      <c r="L37" s="82">
        <v>0.66200000000000003</v>
      </c>
      <c r="M37" s="82" cm="1">
        <f t="array" ref="M37">_xlfn.IFS(Instructions!$H$11=3,'Qtr Report - Quantitative BACKU'!I37,Instructions!$H$11=6,'Qtr Report - Quantitative BACKU'!J37,Instructions!$H$11=9,'Qtr Report - Quantitative BACKU'!K37,Instructions!$H$11=12,'Qtr Report - Quantitative BACKU'!L37)</f>
        <v>0.6855</v>
      </c>
      <c r="N37" s="71"/>
      <c r="O37" s="79">
        <v>0.7</v>
      </c>
      <c r="P37" s="80">
        <v>0.7</v>
      </c>
      <c r="Q37" s="83">
        <f>M37-O37</f>
        <v>-1.4499999999999957E-2</v>
      </c>
      <c r="R37" s="75"/>
      <c r="S37" s="76"/>
      <c r="T37" s="68"/>
    </row>
    <row r="38" spans="1:20" ht="24.95" customHeight="1">
      <c r="A38" s="97" t="s">
        <v>49</v>
      </c>
      <c r="B38" s="97" t="s">
        <v>55</v>
      </c>
      <c r="C38" s="98"/>
      <c r="D38" s="98"/>
      <c r="E38" s="98"/>
      <c r="F38" s="98"/>
      <c r="G38" s="98"/>
      <c r="H38" s="98"/>
      <c r="I38" s="10"/>
      <c r="J38" s="10"/>
      <c r="K38" s="10"/>
      <c r="L38" s="10"/>
      <c r="M38" s="10"/>
      <c r="N38" s="71"/>
      <c r="O38" s="72"/>
      <c r="P38" s="73"/>
      <c r="Q38" s="74"/>
      <c r="R38" s="81"/>
      <c r="S38" s="76"/>
      <c r="T38" s="69"/>
    </row>
    <row r="39" spans="1:20" ht="24.95" customHeight="1">
      <c r="A39" s="99" t="s">
        <v>49</v>
      </c>
      <c r="B39" s="100"/>
      <c r="C39" s="100" t="s">
        <v>56</v>
      </c>
      <c r="D39" s="100"/>
      <c r="E39" s="100"/>
      <c r="F39" s="100"/>
      <c r="G39" s="100"/>
      <c r="H39" s="100"/>
      <c r="I39" s="82">
        <v>0.6</v>
      </c>
      <c r="J39" s="82">
        <v>0.72599999999999998</v>
      </c>
      <c r="K39" s="82"/>
      <c r="L39" s="82"/>
      <c r="M39" s="82" cm="1">
        <f t="array" ref="M39">_xlfn.IFS(Instructions!$H$11=3,'Qtr Report - Quantitative BACKU'!I39,Instructions!$H$11=6,'Qtr Report - Quantitative BACKU'!J39,Instructions!$H$11=9,'Qtr Report - Quantitative BACKU'!K39,Instructions!$H$11=12,'Qtr Report - Quantitative BACKU'!L39)</f>
        <v>0</v>
      </c>
      <c r="N39" s="71"/>
      <c r="O39" s="79"/>
      <c r="P39" s="80"/>
      <c r="Q39" s="83"/>
      <c r="R39" s="75"/>
      <c r="S39" s="76"/>
      <c r="T39" s="68"/>
    </row>
    <row r="40" spans="1:20" ht="24.95" customHeight="1">
      <c r="A40" s="97" t="s">
        <v>49</v>
      </c>
      <c r="B40" s="98"/>
      <c r="C40" s="98" t="s">
        <v>57</v>
      </c>
      <c r="D40" s="98"/>
      <c r="E40" s="98"/>
      <c r="F40" s="98"/>
      <c r="G40" s="98"/>
      <c r="H40" s="98"/>
      <c r="I40" s="84">
        <v>0.3</v>
      </c>
      <c r="J40" s="84">
        <v>0.16200000000000001</v>
      </c>
      <c r="K40" s="84"/>
      <c r="L40" s="84"/>
      <c r="M40" s="84" cm="1">
        <f t="array" ref="M40">_xlfn.IFS(Instructions!$H$11=3,'Qtr Report - Quantitative BACKU'!I40,Instructions!$H$11=6,'Qtr Report - Quantitative BACKU'!J40,Instructions!$H$11=9,'Qtr Report - Quantitative BACKU'!K40,Instructions!$H$11=12,'Qtr Report - Quantitative BACKU'!L40)</f>
        <v>0</v>
      </c>
      <c r="N40" s="71"/>
      <c r="O40" s="79"/>
      <c r="P40" s="79"/>
      <c r="Q40" s="83"/>
      <c r="R40" s="75"/>
      <c r="S40" s="76"/>
      <c r="T40" s="69"/>
    </row>
    <row r="41" spans="1:20" ht="24.95" customHeight="1">
      <c r="A41" s="99" t="s">
        <v>49</v>
      </c>
      <c r="B41" s="100"/>
      <c r="C41" s="100" t="s">
        <v>58</v>
      </c>
      <c r="D41" s="100"/>
      <c r="E41" s="100"/>
      <c r="F41" s="100"/>
      <c r="G41" s="100"/>
      <c r="H41" s="100"/>
      <c r="I41" s="82">
        <v>0.1</v>
      </c>
      <c r="J41" s="82">
        <v>0.112</v>
      </c>
      <c r="K41" s="82"/>
      <c r="L41" s="82"/>
      <c r="M41" s="82" cm="1">
        <f t="array" ref="M41">_xlfn.IFS(Instructions!$H$11=3,'Qtr Report - Quantitative BACKU'!I41,Instructions!$H$11=6,'Qtr Report - Quantitative BACKU'!J41,Instructions!$H$11=9,'Qtr Report - Quantitative BACKU'!K41,Instructions!$H$11=12,'Qtr Report - Quantitative BACKU'!L41)</f>
        <v>0</v>
      </c>
      <c r="N41" s="71"/>
      <c r="O41" s="79"/>
      <c r="P41" s="80"/>
      <c r="Q41" s="83"/>
      <c r="R41" s="75"/>
      <c r="S41" s="76"/>
      <c r="T41" s="68"/>
    </row>
    <row r="42" spans="1:20" ht="24.95" customHeight="1">
      <c r="A42" s="97"/>
      <c r="B42" s="98"/>
      <c r="C42" s="98"/>
      <c r="D42" s="98"/>
      <c r="E42" s="98"/>
      <c r="F42" s="98"/>
      <c r="G42" s="98"/>
      <c r="H42" s="98"/>
      <c r="I42" s="10"/>
      <c r="J42" s="10"/>
      <c r="K42" s="10"/>
      <c r="L42" s="10"/>
      <c r="M42" s="10"/>
      <c r="N42" s="71"/>
      <c r="O42" s="72"/>
      <c r="P42" s="73"/>
      <c r="Q42" s="74"/>
      <c r="R42" s="75"/>
      <c r="S42" s="76"/>
      <c r="T42" s="69"/>
    </row>
    <row r="43" spans="1:20" ht="24.95" customHeight="1">
      <c r="A43" s="99" t="s">
        <v>59</v>
      </c>
      <c r="B43" s="100" t="s">
        <v>60</v>
      </c>
      <c r="C43" s="100"/>
      <c r="D43" s="100"/>
      <c r="E43" s="100"/>
      <c r="F43" s="100"/>
      <c r="G43" s="100"/>
      <c r="H43" s="100"/>
      <c r="I43" s="9">
        <v>5</v>
      </c>
      <c r="J43" s="9">
        <v>4</v>
      </c>
      <c r="K43" s="9">
        <v>1</v>
      </c>
      <c r="L43" s="9">
        <v>3</v>
      </c>
      <c r="M43" s="9">
        <v>13</v>
      </c>
      <c r="N43" s="71"/>
      <c r="O43" s="72"/>
      <c r="P43" s="73"/>
      <c r="Q43" s="74"/>
      <c r="R43" s="75"/>
      <c r="S43" s="76"/>
      <c r="T43" s="69"/>
    </row>
    <row r="44" spans="1:20" ht="24.95" customHeight="1">
      <c r="A44" s="97" t="s">
        <v>59</v>
      </c>
      <c r="B44" s="97" t="s">
        <v>61</v>
      </c>
      <c r="C44" s="98"/>
      <c r="D44" s="98"/>
      <c r="E44" s="98"/>
      <c r="F44" s="98"/>
      <c r="G44" s="98"/>
      <c r="H44" s="98"/>
      <c r="I44" s="90">
        <v>6</v>
      </c>
      <c r="J44" s="90">
        <v>5</v>
      </c>
      <c r="K44" s="90">
        <v>4</v>
      </c>
      <c r="L44" s="90">
        <v>3</v>
      </c>
      <c r="M44" s="90">
        <v>18</v>
      </c>
      <c r="N44" s="71"/>
      <c r="O44" s="72"/>
      <c r="P44" s="73"/>
      <c r="Q44" s="74"/>
      <c r="R44" s="75"/>
      <c r="S44" s="76"/>
      <c r="T44" s="69"/>
    </row>
    <row r="45" spans="1:20" ht="24.95" customHeight="1">
      <c r="A45" s="99" t="s">
        <v>59</v>
      </c>
      <c r="B45" s="99" t="s">
        <v>62</v>
      </c>
      <c r="C45" s="100"/>
      <c r="D45" s="100"/>
      <c r="E45" s="100"/>
      <c r="F45" s="100"/>
      <c r="G45" s="100"/>
      <c r="H45" s="100"/>
      <c r="I45" s="89">
        <v>2</v>
      </c>
      <c r="J45" s="89">
        <v>4</v>
      </c>
      <c r="K45" s="89">
        <v>8</v>
      </c>
      <c r="L45" s="89">
        <v>6</v>
      </c>
      <c r="M45" s="89">
        <v>20</v>
      </c>
      <c r="N45" s="71"/>
      <c r="O45" s="72"/>
      <c r="P45" s="78"/>
      <c r="Q45" s="75"/>
      <c r="R45" s="75"/>
      <c r="S45" s="76"/>
      <c r="T45" s="68"/>
    </row>
    <row r="46" spans="1:20" ht="24.95" customHeight="1">
      <c r="A46" s="97" t="s">
        <v>59</v>
      </c>
      <c r="B46" s="97" t="s">
        <v>63</v>
      </c>
      <c r="C46" s="98"/>
      <c r="D46" s="98"/>
      <c r="E46" s="98"/>
      <c r="F46" s="98"/>
      <c r="G46" s="98"/>
      <c r="H46" s="98"/>
      <c r="I46" s="90">
        <v>1</v>
      </c>
      <c r="J46" s="90">
        <v>1</v>
      </c>
      <c r="K46" s="90">
        <v>5</v>
      </c>
      <c r="L46" s="90">
        <v>3</v>
      </c>
      <c r="M46" s="90">
        <v>10</v>
      </c>
      <c r="N46" s="71"/>
      <c r="O46" s="72"/>
      <c r="P46" s="73"/>
      <c r="Q46" s="74"/>
      <c r="R46" s="75"/>
      <c r="S46" s="76"/>
      <c r="T46" s="69"/>
    </row>
    <row r="47" spans="1:20" ht="24.95" customHeight="1">
      <c r="A47" s="99" t="s">
        <v>59</v>
      </c>
      <c r="B47" s="99" t="s">
        <v>64</v>
      </c>
      <c r="C47" s="100"/>
      <c r="D47" s="100"/>
      <c r="E47" s="100"/>
      <c r="F47" s="100"/>
      <c r="G47" s="100"/>
      <c r="H47" s="100"/>
      <c r="I47" s="89">
        <v>1</v>
      </c>
      <c r="J47" s="89">
        <v>0</v>
      </c>
      <c r="K47" s="89">
        <v>3</v>
      </c>
      <c r="L47" s="89">
        <v>0</v>
      </c>
      <c r="M47" s="89">
        <v>4</v>
      </c>
      <c r="N47" s="71"/>
      <c r="O47" s="72"/>
      <c r="P47" s="78"/>
      <c r="Q47" s="75"/>
      <c r="R47" s="75"/>
      <c r="S47" s="76"/>
      <c r="T47" s="68"/>
    </row>
    <row r="48" spans="1:20" ht="24.95" customHeight="1">
      <c r="A48" s="97" t="s">
        <v>59</v>
      </c>
      <c r="B48" s="97" t="s">
        <v>65</v>
      </c>
      <c r="C48" s="98"/>
      <c r="D48" s="98"/>
      <c r="E48" s="98"/>
      <c r="F48" s="98"/>
      <c r="G48" s="98"/>
      <c r="H48" s="98"/>
      <c r="I48" s="90">
        <v>1</v>
      </c>
      <c r="J48" s="90">
        <v>1</v>
      </c>
      <c r="K48" s="90">
        <v>7</v>
      </c>
      <c r="L48" s="90">
        <v>0</v>
      </c>
      <c r="M48" s="90">
        <v>9</v>
      </c>
      <c r="N48" s="71"/>
      <c r="O48" s="72"/>
      <c r="P48" s="73"/>
      <c r="Q48" s="74"/>
      <c r="R48" s="75"/>
      <c r="S48" s="76"/>
      <c r="T48" s="69"/>
    </row>
    <row r="49" spans="1:20" ht="24.95" customHeight="1">
      <c r="A49" s="99" t="s">
        <v>59</v>
      </c>
      <c r="B49" s="99" t="s">
        <v>66</v>
      </c>
      <c r="C49" s="100"/>
      <c r="D49" s="100"/>
      <c r="E49" s="100"/>
      <c r="F49" s="100"/>
      <c r="G49" s="100"/>
      <c r="H49" s="100"/>
      <c r="I49" s="89">
        <v>100</v>
      </c>
      <c r="J49" s="89">
        <v>20</v>
      </c>
      <c r="K49" s="89">
        <v>50</v>
      </c>
      <c r="L49" s="89">
        <v>35</v>
      </c>
      <c r="M49" s="89">
        <v>205</v>
      </c>
      <c r="N49" s="71"/>
      <c r="O49" s="72"/>
      <c r="P49" s="78"/>
      <c r="Q49" s="75"/>
      <c r="R49" s="75"/>
      <c r="S49" s="76"/>
      <c r="T49" s="68"/>
    </row>
    <row r="50" spans="1:20" ht="24.95" customHeight="1">
      <c r="A50" s="97"/>
      <c r="B50" s="97"/>
      <c r="C50" s="98"/>
      <c r="D50" s="98"/>
      <c r="E50" s="98"/>
      <c r="F50" s="98"/>
      <c r="G50" s="98"/>
      <c r="H50" s="98"/>
      <c r="I50" s="90"/>
      <c r="J50" s="90"/>
      <c r="K50" s="90"/>
      <c r="L50" s="90"/>
      <c r="M50" s="90"/>
      <c r="N50" s="71"/>
      <c r="O50" s="72"/>
      <c r="P50" s="79"/>
      <c r="Q50" s="74"/>
      <c r="R50" s="75"/>
      <c r="S50" s="76"/>
      <c r="T50" s="69"/>
    </row>
    <row r="51" spans="1:20" ht="24.95" customHeight="1">
      <c r="A51" s="283"/>
      <c r="B51" s="284"/>
      <c r="C51" s="284"/>
      <c r="D51" s="284"/>
      <c r="E51" s="284"/>
      <c r="F51" s="284"/>
      <c r="G51" s="284"/>
      <c r="H51" s="284"/>
      <c r="I51" s="70"/>
      <c r="J51" s="70"/>
      <c r="K51" s="70"/>
      <c r="L51" s="70"/>
      <c r="M51" s="70"/>
      <c r="N51" s="71"/>
      <c r="O51" s="72"/>
      <c r="P51" s="78"/>
      <c r="Q51" s="75"/>
      <c r="R51" s="75"/>
      <c r="S51" s="76"/>
      <c r="T51" s="68"/>
    </row>
    <row r="52" spans="1:20" ht="24.95" customHeight="1">
      <c r="A52" s="281"/>
      <c r="B52" s="282"/>
      <c r="C52" s="282"/>
      <c r="D52" s="282"/>
      <c r="E52" s="282"/>
      <c r="F52" s="282"/>
      <c r="G52" s="282"/>
      <c r="H52" s="282"/>
      <c r="I52" s="10"/>
      <c r="J52" s="10"/>
      <c r="K52" s="10"/>
      <c r="L52" s="10"/>
      <c r="M52" s="10"/>
      <c r="N52" s="71"/>
      <c r="O52" s="72"/>
      <c r="P52" s="73"/>
      <c r="Q52" s="74"/>
      <c r="R52" s="75"/>
      <c r="S52" s="76"/>
      <c r="T52" s="69"/>
    </row>
    <row r="53" spans="1:20" ht="24.95" customHeight="1">
      <c r="A53" s="283"/>
      <c r="B53" s="284"/>
      <c r="C53" s="284"/>
      <c r="D53" s="284"/>
      <c r="E53" s="284"/>
      <c r="F53" s="284"/>
      <c r="G53" s="284"/>
      <c r="H53" s="284"/>
      <c r="I53" s="70"/>
      <c r="J53" s="70"/>
      <c r="K53" s="70"/>
      <c r="L53" s="70"/>
      <c r="M53" s="70"/>
      <c r="N53" s="71"/>
      <c r="O53" s="72"/>
      <c r="P53" s="78"/>
      <c r="Q53" s="75"/>
      <c r="R53" s="75"/>
      <c r="S53" s="76"/>
      <c r="T53" s="68"/>
    </row>
    <row r="54" spans="1:20" ht="24.95" customHeight="1">
      <c r="A54" s="281"/>
      <c r="B54" s="282"/>
      <c r="C54" s="282"/>
      <c r="D54" s="282"/>
      <c r="E54" s="282"/>
      <c r="F54" s="282"/>
      <c r="G54" s="282"/>
      <c r="H54" s="282"/>
      <c r="I54" s="10"/>
      <c r="J54" s="10"/>
      <c r="K54" s="10"/>
      <c r="L54" s="10"/>
      <c r="M54" s="10"/>
      <c r="N54" s="71"/>
      <c r="O54" s="72"/>
      <c r="P54" s="73"/>
      <c r="Q54" s="74"/>
      <c r="R54" s="75"/>
      <c r="S54" s="76"/>
      <c r="T54" s="69"/>
    </row>
    <row r="55" spans="1:20" ht="24.95" customHeight="1">
      <c r="A55" s="283"/>
      <c r="B55" s="284"/>
      <c r="C55" s="284"/>
      <c r="D55" s="284"/>
      <c r="E55" s="284"/>
      <c r="F55" s="284"/>
      <c r="G55" s="284"/>
      <c r="H55" s="284"/>
      <c r="I55" s="70"/>
      <c r="J55" s="70"/>
      <c r="K55" s="70"/>
      <c r="L55" s="70"/>
      <c r="M55" s="70"/>
      <c r="N55" s="71"/>
      <c r="O55" s="72"/>
      <c r="P55" s="78"/>
      <c r="Q55" s="75"/>
      <c r="R55" s="75"/>
      <c r="S55" s="76"/>
      <c r="T55" s="68"/>
    </row>
    <row r="56" spans="1:20" ht="24.95" customHeight="1">
      <c r="A56" s="281"/>
      <c r="B56" s="282"/>
      <c r="C56" s="282"/>
      <c r="D56" s="282"/>
      <c r="E56" s="282"/>
      <c r="F56" s="282"/>
      <c r="G56" s="282"/>
      <c r="H56" s="282"/>
      <c r="I56" s="10"/>
      <c r="J56" s="10"/>
      <c r="K56" s="10"/>
      <c r="L56" s="10"/>
      <c r="M56" s="10"/>
      <c r="N56" s="71"/>
      <c r="O56" s="72"/>
      <c r="P56" s="73"/>
      <c r="Q56" s="74"/>
      <c r="R56" s="75"/>
      <c r="S56" s="76"/>
      <c r="T56" s="69"/>
    </row>
    <row r="57" spans="1:20" ht="24.95" customHeight="1">
      <c r="A57" s="283"/>
      <c r="B57" s="284"/>
      <c r="C57" s="284"/>
      <c r="D57" s="284"/>
      <c r="E57" s="284"/>
      <c r="F57" s="284"/>
      <c r="G57" s="284"/>
      <c r="H57" s="284"/>
      <c r="I57" s="70"/>
      <c r="J57" s="70"/>
      <c r="K57" s="70"/>
      <c r="L57" s="70"/>
      <c r="M57" s="70"/>
      <c r="N57" s="71"/>
      <c r="O57" s="72"/>
      <c r="P57" s="78"/>
      <c r="Q57" s="75"/>
      <c r="R57" s="75"/>
      <c r="S57" s="76"/>
      <c r="T57" s="68"/>
    </row>
    <row r="58" spans="1:20" ht="24.95" customHeight="1">
      <c r="A58" s="281"/>
      <c r="B58" s="282"/>
      <c r="C58" s="282"/>
      <c r="D58" s="282"/>
      <c r="E58" s="282"/>
      <c r="F58" s="282"/>
      <c r="G58" s="282"/>
      <c r="H58" s="282"/>
      <c r="I58" s="10"/>
      <c r="J58" s="10"/>
      <c r="K58" s="10"/>
      <c r="L58" s="10"/>
      <c r="M58" s="10"/>
      <c r="N58" s="71"/>
      <c r="O58" s="72"/>
      <c r="P58" s="73"/>
      <c r="Q58" s="74"/>
      <c r="R58" s="75"/>
      <c r="S58" s="76"/>
      <c r="T58" s="69"/>
    </row>
    <row r="59" spans="1:20" ht="24.95" customHeight="1">
      <c r="A59" s="283"/>
      <c r="B59" s="284"/>
      <c r="C59" s="284"/>
      <c r="D59" s="284"/>
      <c r="E59" s="284"/>
      <c r="F59" s="284"/>
      <c r="G59" s="284"/>
      <c r="H59" s="284"/>
      <c r="I59" s="70"/>
      <c r="J59" s="70"/>
      <c r="K59" s="70"/>
      <c r="L59" s="70"/>
      <c r="M59" s="70"/>
      <c r="N59" s="71"/>
      <c r="O59" s="72"/>
      <c r="P59" s="78"/>
      <c r="Q59" s="75"/>
      <c r="R59" s="75"/>
      <c r="S59" s="76"/>
      <c r="T59" s="68"/>
    </row>
    <row r="60" spans="1:20" ht="24.95" customHeight="1">
      <c r="A60" s="281"/>
      <c r="B60" s="282"/>
      <c r="C60" s="282"/>
      <c r="D60" s="282"/>
      <c r="E60" s="282"/>
      <c r="F60" s="282"/>
      <c r="G60" s="282"/>
      <c r="H60" s="282"/>
      <c r="I60" s="10"/>
      <c r="J60" s="10"/>
      <c r="K60" s="10"/>
      <c r="L60" s="10"/>
      <c r="M60" s="10"/>
      <c r="N60" s="71"/>
      <c r="O60" s="72"/>
      <c r="P60" s="73"/>
      <c r="Q60" s="74"/>
      <c r="R60" s="75"/>
      <c r="S60" s="76"/>
      <c r="T60" s="69"/>
    </row>
  </sheetData>
  <sheetProtection formatRows="0"/>
  <mergeCells count="19">
    <mergeCell ref="D3:K3"/>
    <mergeCell ref="D4:K4"/>
    <mergeCell ref="D5:K5"/>
    <mergeCell ref="A7:B7"/>
    <mergeCell ref="A8:A9"/>
    <mergeCell ref="B8:H9"/>
    <mergeCell ref="I8:M8"/>
    <mergeCell ref="A60:H60"/>
    <mergeCell ref="O8:R8"/>
    <mergeCell ref="T8:T9"/>
    <mergeCell ref="A51:H51"/>
    <mergeCell ref="A52:H52"/>
    <mergeCell ref="A53:H53"/>
    <mergeCell ref="A54:H54"/>
    <mergeCell ref="A55:H55"/>
    <mergeCell ref="A56:H56"/>
    <mergeCell ref="A57:H57"/>
    <mergeCell ref="A58:H58"/>
    <mergeCell ref="A59:H59"/>
  </mergeCells>
  <conditionalFormatting sqref="O10:R60">
    <cfRule type="expression" dxfId="0" priority="1">
      <formula>MOD(ROW(),2)=1</formula>
    </cfRule>
  </conditionalFormatting>
  <pageMargins left="0.25" right="0.25" top="0.75" bottom="0.75" header="0.3" footer="0.3"/>
  <pageSetup paperSize="8"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F3BA-6788-4A98-A641-7B4BBF7A3A88}">
  <sheetPr>
    <tabColor theme="1"/>
  </sheetPr>
  <dimension ref="A1:U16"/>
  <sheetViews>
    <sheetView showGridLines="0" workbookViewId="0">
      <selection activeCell="R5" sqref="R5"/>
    </sheetView>
  </sheetViews>
  <sheetFormatPr defaultColWidth="9.140625" defaultRowHeight="14.45"/>
  <cols>
    <col min="1" max="1" width="18.85546875" customWidth="1"/>
    <col min="5" max="5" width="11.140625" bestFit="1" customWidth="1"/>
    <col min="6" max="6" width="11.140625" customWidth="1"/>
    <col min="7" max="7" width="11.5703125" bestFit="1" customWidth="1"/>
    <col min="8" max="8" width="11.140625" customWidth="1"/>
    <col min="9" max="9" width="0.85546875" customWidth="1"/>
    <col min="10" max="13" width="12.42578125" customWidth="1"/>
  </cols>
  <sheetData>
    <row r="1" spans="1:21" ht="24.6">
      <c r="A1" s="20" t="s">
        <v>285</v>
      </c>
      <c r="B1" s="21"/>
      <c r="C1" s="21"/>
      <c r="D1" s="21"/>
      <c r="E1" s="21"/>
      <c r="F1" s="21"/>
      <c r="J1" s="21"/>
      <c r="K1" s="21"/>
      <c r="L1" s="22"/>
      <c r="M1" s="22"/>
      <c r="N1" s="22"/>
      <c r="O1" s="22"/>
      <c r="Q1" s="2"/>
      <c r="R1" s="2"/>
      <c r="S1" s="2"/>
      <c r="T1" s="31"/>
      <c r="U1" s="32"/>
    </row>
    <row r="2" spans="1:21" ht="17.45">
      <c r="A2" s="93" t="s">
        <v>225</v>
      </c>
      <c r="B2" s="23"/>
      <c r="C2" s="352" t="str">
        <f>Instructions!D8</f>
        <v>Amazing Health Factory Pty Ltd</v>
      </c>
      <c r="D2" s="352"/>
      <c r="E2" s="352"/>
      <c r="F2" s="352"/>
      <c r="G2" s="352"/>
      <c r="H2" s="352"/>
      <c r="I2" s="352"/>
      <c r="J2" s="352"/>
      <c r="L2" s="25"/>
      <c r="M2" s="25"/>
      <c r="N2" s="25"/>
      <c r="O2" s="25"/>
      <c r="Q2" s="33"/>
      <c r="R2" s="24"/>
      <c r="S2" s="24"/>
      <c r="T2" s="34"/>
      <c r="U2" s="35"/>
    </row>
    <row r="3" spans="1:21" ht="17.45">
      <c r="A3" s="91" t="s">
        <v>16</v>
      </c>
      <c r="B3" s="23"/>
      <c r="C3" s="352" t="str">
        <f>Instructions!D10</f>
        <v>Low Intensity Mental Health Services</v>
      </c>
      <c r="D3" s="352"/>
      <c r="E3" s="352"/>
      <c r="F3" s="352"/>
      <c r="G3" s="352"/>
      <c r="H3" s="352"/>
      <c r="I3" s="352"/>
      <c r="J3" s="352"/>
      <c r="K3" s="23"/>
      <c r="L3" s="27"/>
      <c r="M3" s="25"/>
      <c r="N3" s="25"/>
      <c r="O3" s="25"/>
      <c r="P3" s="25"/>
      <c r="Q3" s="33"/>
      <c r="R3" s="24"/>
      <c r="S3" s="24"/>
      <c r="T3" s="34"/>
      <c r="U3" s="35"/>
    </row>
    <row r="4" spans="1:21" ht="17.45">
      <c r="A4" s="91"/>
      <c r="B4" s="23"/>
      <c r="C4" s="353"/>
      <c r="D4" s="353"/>
      <c r="E4" s="353"/>
      <c r="F4" s="353"/>
      <c r="G4" s="353"/>
      <c r="H4" s="353"/>
      <c r="I4" s="353"/>
      <c r="J4" s="353"/>
      <c r="K4" s="23"/>
      <c r="L4" s="27"/>
      <c r="M4" s="25"/>
      <c r="N4" s="25"/>
      <c r="O4" s="25"/>
      <c r="P4" s="25"/>
      <c r="Q4" s="33"/>
      <c r="R4" s="24"/>
      <c r="S4" s="24"/>
      <c r="T4" s="34"/>
      <c r="U4" s="35"/>
    </row>
    <row r="5" spans="1:21" ht="17.45">
      <c r="A5" s="91"/>
      <c r="B5" s="23"/>
      <c r="C5" s="92"/>
      <c r="D5" s="92"/>
      <c r="E5" s="92"/>
      <c r="F5" s="92"/>
      <c r="G5" s="92"/>
      <c r="H5" s="92"/>
      <c r="I5" s="92"/>
      <c r="J5" s="92"/>
      <c r="K5" s="23"/>
      <c r="L5" s="27"/>
      <c r="M5" s="25"/>
      <c r="N5" s="25"/>
      <c r="O5" s="25"/>
      <c r="P5" s="25"/>
      <c r="Q5" s="33"/>
      <c r="R5" s="24"/>
      <c r="S5" s="24"/>
      <c r="T5" s="34"/>
      <c r="U5" s="35"/>
    </row>
    <row r="6" spans="1:21" ht="17.45">
      <c r="A6" s="91"/>
      <c r="B6" s="23"/>
      <c r="C6" s="92"/>
      <c r="D6" s="92"/>
      <c r="E6" s="361" t="s">
        <v>286</v>
      </c>
      <c r="F6" s="362"/>
      <c r="G6" s="362"/>
      <c r="H6" s="362"/>
      <c r="I6" s="92"/>
      <c r="J6" s="92"/>
      <c r="K6" s="23"/>
      <c r="L6" s="27"/>
      <c r="M6" s="25"/>
      <c r="N6" s="25"/>
      <c r="O6" s="25"/>
      <c r="P6" s="25"/>
      <c r="Q6" s="33"/>
      <c r="R6" s="24"/>
      <c r="S6" s="24"/>
      <c r="T6" s="34"/>
      <c r="U6" s="35"/>
    </row>
    <row r="7" spans="1:21" ht="18" customHeight="1">
      <c r="A7" s="26"/>
      <c r="B7" s="23"/>
      <c r="E7" s="363"/>
      <c r="F7" s="364"/>
      <c r="G7" s="364"/>
      <c r="H7" s="364"/>
      <c r="I7" s="23"/>
      <c r="J7" s="23"/>
      <c r="K7" s="23"/>
      <c r="L7" s="27"/>
      <c r="M7" s="25"/>
      <c r="N7" s="25"/>
      <c r="O7" s="25"/>
      <c r="P7" s="25"/>
      <c r="Q7" s="33"/>
      <c r="R7" s="24"/>
      <c r="S7" s="24"/>
      <c r="T7" s="34"/>
      <c r="U7" s="35"/>
    </row>
    <row r="8" spans="1:21" ht="35.1" customHeight="1">
      <c r="A8" s="354" t="s">
        <v>287</v>
      </c>
      <c r="B8" s="355"/>
      <c r="C8" s="355"/>
      <c r="D8" s="356"/>
      <c r="E8" s="39" t="s">
        <v>288</v>
      </c>
      <c r="F8" s="39" t="s">
        <v>289</v>
      </c>
      <c r="G8" s="39" t="s">
        <v>290</v>
      </c>
      <c r="H8" s="40" t="s">
        <v>291</v>
      </c>
      <c r="J8" s="14" t="s">
        <v>292</v>
      </c>
      <c r="K8" s="14" t="s">
        <v>293</v>
      </c>
      <c r="L8" s="15" t="s">
        <v>294</v>
      </c>
      <c r="M8" s="16" t="s">
        <v>295</v>
      </c>
      <c r="Q8" s="37"/>
    </row>
    <row r="9" spans="1:21" ht="24.75" customHeight="1">
      <c r="A9" s="357"/>
      <c r="B9" s="357"/>
      <c r="C9" s="357"/>
      <c r="D9" s="357"/>
      <c r="E9" s="46">
        <v>0</v>
      </c>
      <c r="F9" s="46">
        <v>0</v>
      </c>
      <c r="G9" s="46">
        <v>0</v>
      </c>
      <c r="H9" s="47">
        <v>0</v>
      </c>
      <c r="J9" s="41">
        <f t="shared" ref="J9:J15" si="0">SUM(E9:H9)</f>
        <v>0</v>
      </c>
      <c r="K9" s="41">
        <v>0</v>
      </c>
      <c r="L9" s="41">
        <f>K9-J9</f>
        <v>0</v>
      </c>
      <c r="M9" s="42" t="e">
        <f>J9/K9</f>
        <v>#DIV/0!</v>
      </c>
      <c r="Q9" s="38"/>
    </row>
    <row r="10" spans="1:21" ht="24.75" customHeight="1">
      <c r="A10" s="358"/>
      <c r="B10" s="359"/>
      <c r="C10" s="359"/>
      <c r="D10" s="360"/>
      <c r="E10" s="48">
        <v>0</v>
      </c>
      <c r="F10" s="48">
        <v>0</v>
      </c>
      <c r="G10" s="48">
        <v>0</v>
      </c>
      <c r="H10" s="49">
        <v>0</v>
      </c>
      <c r="J10" s="43">
        <f t="shared" si="0"/>
        <v>0</v>
      </c>
      <c r="K10" s="43">
        <v>0</v>
      </c>
      <c r="L10" s="43">
        <f>K10-J10</f>
        <v>0</v>
      </c>
      <c r="M10" s="44" t="e">
        <f>J10/K10</f>
        <v>#DIV/0!</v>
      </c>
      <c r="Q10" s="38"/>
    </row>
    <row r="11" spans="1:21" ht="24.75" customHeight="1">
      <c r="A11" s="365"/>
      <c r="B11" s="366"/>
      <c r="C11" s="366"/>
      <c r="D11" s="367"/>
      <c r="E11" s="46">
        <v>0</v>
      </c>
      <c r="F11" s="46">
        <v>0</v>
      </c>
      <c r="G11" s="46">
        <v>0</v>
      </c>
      <c r="H11" s="47">
        <v>0</v>
      </c>
      <c r="J11" s="41">
        <f t="shared" si="0"/>
        <v>0</v>
      </c>
      <c r="K11" s="41">
        <v>0</v>
      </c>
      <c r="L11" s="41">
        <f>K11-J11</f>
        <v>0</v>
      </c>
      <c r="M11" s="42" t="e">
        <f>J11/K11</f>
        <v>#DIV/0!</v>
      </c>
      <c r="Q11" s="38"/>
    </row>
    <row r="12" spans="1:21" ht="24.75" customHeight="1">
      <c r="A12" s="368"/>
      <c r="B12" s="369"/>
      <c r="C12" s="369"/>
      <c r="D12" s="370"/>
      <c r="E12" s="48">
        <v>0</v>
      </c>
      <c r="F12" s="48">
        <v>0</v>
      </c>
      <c r="G12" s="48">
        <v>0</v>
      </c>
      <c r="H12" s="49">
        <v>0</v>
      </c>
      <c r="J12" s="43">
        <f t="shared" si="0"/>
        <v>0</v>
      </c>
      <c r="K12" s="43">
        <v>0</v>
      </c>
      <c r="L12" s="43">
        <f t="shared" ref="L12:L15" si="1">K12-J12</f>
        <v>0</v>
      </c>
      <c r="M12" s="44" t="e">
        <f t="shared" ref="M12:M15" si="2">J12/K12</f>
        <v>#DIV/0!</v>
      </c>
      <c r="Q12" s="38"/>
    </row>
    <row r="13" spans="1:21" ht="24.75" customHeight="1">
      <c r="A13" s="365"/>
      <c r="B13" s="366"/>
      <c r="C13" s="366"/>
      <c r="D13" s="367"/>
      <c r="E13" s="46">
        <v>0</v>
      </c>
      <c r="F13" s="46">
        <v>0</v>
      </c>
      <c r="G13" s="46">
        <v>0</v>
      </c>
      <c r="H13" s="47">
        <v>0</v>
      </c>
      <c r="J13" s="41">
        <f t="shared" si="0"/>
        <v>0</v>
      </c>
      <c r="K13" s="41">
        <v>0</v>
      </c>
      <c r="L13" s="41">
        <f t="shared" si="1"/>
        <v>0</v>
      </c>
      <c r="M13" s="42" t="e">
        <f t="shared" si="2"/>
        <v>#DIV/0!</v>
      </c>
      <c r="Q13" s="38"/>
    </row>
    <row r="14" spans="1:21" ht="24.75" customHeight="1">
      <c r="A14" s="368"/>
      <c r="B14" s="369"/>
      <c r="C14" s="369"/>
      <c r="D14" s="370"/>
      <c r="E14" s="50">
        <v>0</v>
      </c>
      <c r="F14" s="50">
        <v>0</v>
      </c>
      <c r="G14" s="50">
        <v>0</v>
      </c>
      <c r="H14" s="51">
        <v>0</v>
      </c>
      <c r="J14" s="43">
        <f t="shared" si="0"/>
        <v>0</v>
      </c>
      <c r="K14" s="43">
        <v>0</v>
      </c>
      <c r="L14" s="43">
        <f t="shared" si="1"/>
        <v>0</v>
      </c>
      <c r="M14" s="44" t="e">
        <f t="shared" si="2"/>
        <v>#DIV/0!</v>
      </c>
      <c r="Q14" s="45"/>
    </row>
    <row r="15" spans="1:21" ht="24.75" customHeight="1">
      <c r="A15" s="371"/>
      <c r="B15" s="372"/>
      <c r="C15" s="372"/>
      <c r="D15" s="373"/>
      <c r="E15" s="46">
        <v>0</v>
      </c>
      <c r="F15" s="46">
        <v>0</v>
      </c>
      <c r="G15" s="46">
        <v>0</v>
      </c>
      <c r="H15" s="46">
        <v>0</v>
      </c>
      <c r="I15" s="55"/>
      <c r="J15" s="41">
        <f t="shared" si="0"/>
        <v>0</v>
      </c>
      <c r="K15" s="41">
        <v>0</v>
      </c>
      <c r="L15" s="41">
        <f t="shared" si="1"/>
        <v>0</v>
      </c>
      <c r="M15" s="42" t="e">
        <f t="shared" si="2"/>
        <v>#DIV/0!</v>
      </c>
      <c r="Q15" s="45"/>
    </row>
    <row r="16" spans="1:21" ht="24.75" customHeight="1">
      <c r="H16" s="351" t="s">
        <v>296</v>
      </c>
      <c r="I16" s="351"/>
      <c r="J16" s="52">
        <f>SUM(J9:J15)</f>
        <v>0</v>
      </c>
      <c r="K16" s="52">
        <f>SUM(K9:K15)</f>
        <v>0</v>
      </c>
      <c r="L16" s="52">
        <f>SUM(L9:L15)</f>
        <v>0</v>
      </c>
      <c r="M16" s="53" t="e">
        <f>J16/K16</f>
        <v>#DIV/0!</v>
      </c>
    </row>
  </sheetData>
  <mergeCells count="13">
    <mergeCell ref="H16:I16"/>
    <mergeCell ref="C2:J2"/>
    <mergeCell ref="C3:J3"/>
    <mergeCell ref="C4:J4"/>
    <mergeCell ref="A8:D8"/>
    <mergeCell ref="A9:D9"/>
    <mergeCell ref="A10:D10"/>
    <mergeCell ref="E6:H7"/>
    <mergeCell ref="A11:D11"/>
    <mergeCell ref="A12:D12"/>
    <mergeCell ref="A13:D13"/>
    <mergeCell ref="A14:D14"/>
    <mergeCell ref="A15:D15"/>
  </mergeCell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0:S22"/>
  <sheetViews>
    <sheetView topLeftCell="A7" workbookViewId="0">
      <selection activeCell="E34" sqref="E34"/>
    </sheetView>
  </sheetViews>
  <sheetFormatPr defaultRowHeight="14.45"/>
  <cols>
    <col min="12" max="12" width="24.85546875" customWidth="1"/>
  </cols>
  <sheetData>
    <row r="10" spans="3:19" ht="24.75" customHeight="1">
      <c r="C10" s="1" t="s">
        <v>297</v>
      </c>
      <c r="H10" s="1" t="s">
        <v>298</v>
      </c>
      <c r="L10" s="1" t="s">
        <v>299</v>
      </c>
      <c r="N10" s="1" t="s">
        <v>300</v>
      </c>
      <c r="S10" s="1" t="s">
        <v>301</v>
      </c>
    </row>
    <row r="11" spans="3:19">
      <c r="C11" t="s">
        <v>302</v>
      </c>
      <c r="H11" t="s">
        <v>303</v>
      </c>
      <c r="L11" t="s">
        <v>304</v>
      </c>
      <c r="N11" t="s">
        <v>305</v>
      </c>
      <c r="S11" t="s">
        <v>174</v>
      </c>
    </row>
    <row r="12" spans="3:19">
      <c r="C12" t="s">
        <v>306</v>
      </c>
      <c r="H12" t="s">
        <v>307</v>
      </c>
      <c r="L12" t="s">
        <v>308</v>
      </c>
      <c r="N12" t="s">
        <v>309</v>
      </c>
      <c r="S12" t="s">
        <v>310</v>
      </c>
    </row>
    <row r="13" spans="3:19">
      <c r="C13" t="s">
        <v>311</v>
      </c>
      <c r="F13" t="s">
        <v>265</v>
      </c>
      <c r="H13" t="s">
        <v>312</v>
      </c>
      <c r="N13" t="s">
        <v>313</v>
      </c>
      <c r="S13" t="s">
        <v>314</v>
      </c>
    </row>
    <row r="14" spans="3:19">
      <c r="F14" t="s">
        <v>267</v>
      </c>
      <c r="H14" t="s">
        <v>315</v>
      </c>
      <c r="N14" t="s">
        <v>316</v>
      </c>
      <c r="S14" t="s">
        <v>317</v>
      </c>
    </row>
    <row r="15" spans="3:19">
      <c r="H15" t="s">
        <v>318</v>
      </c>
      <c r="S15" t="s">
        <v>319</v>
      </c>
    </row>
    <row r="16" spans="3:19">
      <c r="S16" t="s">
        <v>320</v>
      </c>
    </row>
    <row r="17" spans="19:19">
      <c r="S17" t="s">
        <v>321</v>
      </c>
    </row>
    <row r="18" spans="19:19">
      <c r="S18" t="s">
        <v>322</v>
      </c>
    </row>
    <row r="19" spans="19:19">
      <c r="S19" t="s">
        <v>323</v>
      </c>
    </row>
    <row r="20" spans="19:19">
      <c r="S20" t="s">
        <v>324</v>
      </c>
    </row>
    <row r="21" spans="19:19">
      <c r="S21" t="s">
        <v>325</v>
      </c>
    </row>
    <row r="22" spans="19:19">
      <c r="S22" t="s">
        <v>326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5C52-C994-4EDC-9AF1-349EB24ECD0B}">
  <sheetPr>
    <tabColor rgb="FF003D69"/>
  </sheetPr>
  <dimension ref="A1:Z12"/>
  <sheetViews>
    <sheetView workbookViewId="0">
      <selection activeCell="I8" sqref="I8:K8"/>
    </sheetView>
  </sheetViews>
  <sheetFormatPr defaultColWidth="9.140625" defaultRowHeight="14.1"/>
  <cols>
    <col min="1" max="1" width="7.5703125" style="2" customWidth="1"/>
    <col min="2" max="2" width="20.5703125" style="2" customWidth="1"/>
    <col min="3" max="3" width="45.5703125" style="2" customWidth="1"/>
    <col min="4" max="4" width="20.5703125" style="2" customWidth="1"/>
    <col min="5" max="5" width="45.5703125" style="2" customWidth="1"/>
    <col min="6" max="6" width="2.5703125" style="2" customWidth="1"/>
    <col min="7" max="7" width="7.5703125" style="2" customWidth="1"/>
    <col min="8" max="8" width="20.5703125" style="2" customWidth="1"/>
    <col min="9" max="9" width="45.5703125" style="2" customWidth="1"/>
    <col min="10" max="10" width="20.5703125" style="2" customWidth="1"/>
    <col min="11" max="11" width="45.5703125" style="2" customWidth="1"/>
    <col min="12" max="12" width="2.5703125" style="2" customWidth="1"/>
    <col min="13" max="13" width="7.5703125" style="2" customWidth="1"/>
    <col min="14" max="14" width="20.5703125" style="2" customWidth="1"/>
    <col min="15" max="15" width="45.5703125" style="2" customWidth="1"/>
    <col min="16" max="16" width="20.5703125" style="2" customWidth="1"/>
    <col min="17" max="17" width="45.5703125" style="2" customWidth="1"/>
    <col min="18" max="18" width="2.5703125" style="2" customWidth="1"/>
    <col min="19" max="19" width="7.5703125" style="2" customWidth="1"/>
    <col min="20" max="20" width="20.5703125" style="2" customWidth="1"/>
    <col min="21" max="21" width="45.5703125" style="2" customWidth="1"/>
    <col min="22" max="22" width="20.5703125" style="2" customWidth="1"/>
    <col min="23" max="23" width="45.5703125" style="2" customWidth="1"/>
    <col min="24" max="24" width="40.5703125" style="2" customWidth="1"/>
    <col min="25" max="16384" width="9.140625" style="2"/>
  </cols>
  <sheetData>
    <row r="1" spans="1:26" ht="24.6">
      <c r="A1" s="5" t="s">
        <v>327</v>
      </c>
      <c r="B1" s="3"/>
      <c r="G1" s="5" t="s">
        <v>328</v>
      </c>
      <c r="M1" s="5" t="s">
        <v>329</v>
      </c>
      <c r="S1" s="5" t="s">
        <v>330</v>
      </c>
    </row>
    <row r="2" spans="1:26" ht="17.45">
      <c r="A2" s="4">
        <f>Instructions!A6</f>
        <v>0</v>
      </c>
      <c r="B2" s="4"/>
      <c r="G2" s="4">
        <f>Instructions!A6</f>
        <v>0</v>
      </c>
      <c r="M2" s="4">
        <f>Instructions!A6</f>
        <v>0</v>
      </c>
      <c r="S2" s="4">
        <f>Instructions!A6</f>
        <v>0</v>
      </c>
    </row>
    <row r="3" spans="1:26" ht="30" customHeight="1">
      <c r="A3" s="374" t="s">
        <v>331</v>
      </c>
      <c r="B3" s="12" t="s">
        <v>332</v>
      </c>
      <c r="C3" s="10"/>
      <c r="D3" s="6" t="s">
        <v>333</v>
      </c>
      <c r="E3" s="11"/>
      <c r="G3" s="374" t="s">
        <v>334</v>
      </c>
      <c r="H3" s="12" t="s">
        <v>332</v>
      </c>
      <c r="I3" s="10"/>
      <c r="J3" s="6" t="s">
        <v>333</v>
      </c>
      <c r="K3" s="11"/>
      <c r="M3" s="374" t="s">
        <v>335</v>
      </c>
      <c r="N3" s="12" t="s">
        <v>332</v>
      </c>
      <c r="O3" s="10"/>
      <c r="P3" s="6" t="s">
        <v>333</v>
      </c>
      <c r="Q3" s="11"/>
      <c r="R3"/>
      <c r="S3" s="374" t="s">
        <v>336</v>
      </c>
      <c r="T3" s="12" t="s">
        <v>332</v>
      </c>
      <c r="U3" s="10"/>
      <c r="V3" s="6" t="s">
        <v>333</v>
      </c>
      <c r="W3" s="11"/>
      <c r="X3"/>
      <c r="Y3"/>
      <c r="Z3"/>
    </row>
    <row r="4" spans="1:26" ht="30" customHeight="1">
      <c r="A4" s="374"/>
      <c r="B4" s="12" t="s">
        <v>337</v>
      </c>
      <c r="C4" s="9"/>
      <c r="D4" s="6" t="s">
        <v>338</v>
      </c>
      <c r="E4" s="9"/>
      <c r="G4" s="374"/>
      <c r="H4" s="12" t="s">
        <v>337</v>
      </c>
      <c r="I4" s="9"/>
      <c r="J4" s="6" t="s">
        <v>338</v>
      </c>
      <c r="K4" s="9"/>
      <c r="M4" s="374"/>
      <c r="N4" s="12" t="s">
        <v>337</v>
      </c>
      <c r="O4" s="9"/>
      <c r="P4" s="6" t="s">
        <v>338</v>
      </c>
      <c r="Q4" s="9"/>
      <c r="R4"/>
      <c r="S4" s="374"/>
      <c r="T4" s="12" t="s">
        <v>337</v>
      </c>
      <c r="U4" s="9"/>
      <c r="V4" s="6" t="s">
        <v>338</v>
      </c>
      <c r="W4" s="9"/>
      <c r="X4"/>
      <c r="Y4"/>
      <c r="Z4"/>
    </row>
    <row r="5" spans="1:26" ht="99.95" customHeight="1">
      <c r="A5" s="374"/>
      <c r="B5" s="7" t="s">
        <v>339</v>
      </c>
      <c r="C5" s="375"/>
      <c r="D5" s="375"/>
      <c r="E5" s="375"/>
      <c r="G5" s="374"/>
      <c r="H5" s="7" t="s">
        <v>339</v>
      </c>
      <c r="I5" s="375"/>
      <c r="J5" s="375"/>
      <c r="K5" s="375"/>
      <c r="M5" s="374"/>
      <c r="N5" s="7" t="s">
        <v>339</v>
      </c>
      <c r="O5" s="375"/>
      <c r="P5" s="375"/>
      <c r="Q5" s="375"/>
      <c r="R5"/>
      <c r="S5" s="374"/>
      <c r="T5" s="7" t="s">
        <v>339</v>
      </c>
      <c r="U5" s="375"/>
      <c r="V5" s="375"/>
      <c r="W5" s="375"/>
      <c r="X5"/>
      <c r="Y5"/>
      <c r="Z5"/>
    </row>
    <row r="6" spans="1:26" ht="99.95" customHeight="1">
      <c r="A6" s="374"/>
      <c r="B6" s="8" t="s">
        <v>340</v>
      </c>
      <c r="C6" s="376"/>
      <c r="D6" s="376"/>
      <c r="E6" s="376"/>
      <c r="G6" s="374"/>
      <c r="H6" s="8" t="s">
        <v>340</v>
      </c>
      <c r="I6" s="376"/>
      <c r="J6" s="376"/>
      <c r="K6" s="376"/>
      <c r="M6" s="374"/>
      <c r="N6" s="8" t="s">
        <v>340</v>
      </c>
      <c r="O6" s="376"/>
      <c r="P6" s="376"/>
      <c r="Q6" s="376"/>
      <c r="R6"/>
      <c r="S6" s="374"/>
      <c r="T6" s="8" t="s">
        <v>340</v>
      </c>
      <c r="U6" s="376"/>
      <c r="V6" s="376"/>
      <c r="W6" s="376"/>
      <c r="X6"/>
      <c r="Y6"/>
      <c r="Z6"/>
    </row>
    <row r="7" spans="1:26" ht="36" customHeight="1">
      <c r="A7" s="374"/>
      <c r="B7" s="7" t="s">
        <v>341</v>
      </c>
      <c r="C7" s="375"/>
      <c r="D7" s="375"/>
      <c r="E7" s="375"/>
      <c r="G7" s="374"/>
      <c r="H7" s="7" t="s">
        <v>341</v>
      </c>
      <c r="I7" s="375"/>
      <c r="J7" s="375"/>
      <c r="K7" s="375"/>
      <c r="M7" s="374"/>
      <c r="N7" s="7" t="s">
        <v>341</v>
      </c>
      <c r="O7" s="375"/>
      <c r="P7" s="375"/>
      <c r="Q7" s="375"/>
      <c r="R7"/>
      <c r="S7" s="374"/>
      <c r="T7" s="7" t="s">
        <v>341</v>
      </c>
      <c r="U7" s="375"/>
      <c r="V7" s="375"/>
      <c r="W7" s="375"/>
      <c r="X7"/>
      <c r="Y7"/>
      <c r="Z7"/>
    </row>
    <row r="8" spans="1:26" ht="110.1" customHeight="1">
      <c r="A8" s="374"/>
      <c r="B8" s="8" t="s">
        <v>342</v>
      </c>
      <c r="C8" s="376"/>
      <c r="D8" s="376"/>
      <c r="E8" s="376"/>
      <c r="G8" s="374"/>
      <c r="H8" s="8" t="s">
        <v>343</v>
      </c>
      <c r="I8" s="376"/>
      <c r="J8" s="376"/>
      <c r="K8" s="376"/>
      <c r="M8" s="374"/>
      <c r="N8" s="8" t="s">
        <v>343</v>
      </c>
      <c r="O8" s="376"/>
      <c r="P8" s="376"/>
      <c r="Q8" s="376"/>
      <c r="R8"/>
      <c r="S8" s="374"/>
      <c r="T8" s="8" t="s">
        <v>343</v>
      </c>
      <c r="U8" s="376"/>
      <c r="V8" s="376"/>
      <c r="W8" s="376"/>
      <c r="X8"/>
      <c r="Y8"/>
      <c r="Z8"/>
    </row>
    <row r="9" spans="1:26" ht="110.1" customHeight="1">
      <c r="A9" s="374"/>
      <c r="B9" s="7" t="s">
        <v>344</v>
      </c>
      <c r="C9" s="375"/>
      <c r="D9" s="375"/>
      <c r="E9" s="375"/>
      <c r="G9" s="374"/>
      <c r="H9" s="7" t="s">
        <v>345</v>
      </c>
      <c r="I9" s="375"/>
      <c r="J9" s="375"/>
      <c r="K9" s="375"/>
      <c r="M9" s="374"/>
      <c r="N9" s="7" t="s">
        <v>345</v>
      </c>
      <c r="O9" s="375"/>
      <c r="P9" s="375"/>
      <c r="Q9" s="375"/>
      <c r="R9"/>
      <c r="S9" s="374"/>
      <c r="T9" s="7" t="s">
        <v>345</v>
      </c>
      <c r="U9" s="375"/>
      <c r="V9" s="375"/>
      <c r="W9" s="375"/>
      <c r="X9"/>
      <c r="Y9"/>
      <c r="Z9"/>
    </row>
    <row r="10" spans="1:26" ht="15" customHeight="1"/>
    <row r="11" spans="1:26" ht="15" customHeight="1"/>
    <row r="12" spans="1:26" ht="15" customHeight="1"/>
  </sheetData>
  <mergeCells count="24">
    <mergeCell ref="A3:A9"/>
    <mergeCell ref="C5:E5"/>
    <mergeCell ref="C6:E6"/>
    <mergeCell ref="C7:E7"/>
    <mergeCell ref="C8:E8"/>
    <mergeCell ref="C9:E9"/>
    <mergeCell ref="G3:G9"/>
    <mergeCell ref="I5:K5"/>
    <mergeCell ref="I6:K6"/>
    <mergeCell ref="I7:K7"/>
    <mergeCell ref="I8:K8"/>
    <mergeCell ref="I9:K9"/>
    <mergeCell ref="M3:M9"/>
    <mergeCell ref="O5:Q5"/>
    <mergeCell ref="O6:Q6"/>
    <mergeCell ref="O7:Q7"/>
    <mergeCell ref="O8:Q8"/>
    <mergeCell ref="O9:Q9"/>
    <mergeCell ref="S3:S9"/>
    <mergeCell ref="U5:W5"/>
    <mergeCell ref="U6:W6"/>
    <mergeCell ref="U7:W7"/>
    <mergeCell ref="U8:W8"/>
    <mergeCell ref="U9:W9"/>
  </mergeCells>
  <pageMargins left="0.25" right="0.25"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30682632ACD4EB602483C311FFE5B" ma:contentTypeVersion="17" ma:contentTypeDescription="Create a new document." ma:contentTypeScope="" ma:versionID="2fcf968be0fcb46572bfc6a2321e6413">
  <xsd:schema xmlns:xsd="http://www.w3.org/2001/XMLSchema" xmlns:xs="http://www.w3.org/2001/XMLSchema" xmlns:p="http://schemas.microsoft.com/office/2006/metadata/properties" xmlns:ns2="7ebc0562-19a5-4c39-ad6b-bc026d315aa3" xmlns:ns3="b44373ef-6cda-4327-bab3-253fac22409f" targetNamespace="http://schemas.microsoft.com/office/2006/metadata/properties" ma:root="true" ma:fieldsID="01a5cd3d2e6b7db35c388397e88c5060" ns2:_="" ns3:_="">
    <xsd:import namespace="7ebc0562-19a5-4c39-ad6b-bc026d315aa3"/>
    <xsd:import namespace="b44373ef-6cda-4327-bab3-253fac224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c0562-19a5-4c39-ad6b-bc026d315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a99e12f-6be7-4a0b-a875-b5ef68f499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4373ef-6cda-4327-bab3-253fac2240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b20fbb8-7c4b-4799-9a29-c779613feb31}" ma:internalName="TaxCatchAll" ma:showField="CatchAllData" ma:web="b44373ef-6cda-4327-bab3-253fac224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bc0562-19a5-4c39-ad6b-bc026d315aa3">
      <Terms xmlns="http://schemas.microsoft.com/office/infopath/2007/PartnerControls"/>
    </lcf76f155ced4ddcb4097134ff3c332f>
    <TaxCatchAll xmlns="b44373ef-6cda-4327-bab3-253fac22409f"/>
    <SharedWithUsers xmlns="b44373ef-6cda-4327-bab3-253fac22409f">
      <UserInfo>
        <DisplayName>Grace Heinemann</DisplayName>
        <AccountId>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6CB594-E475-417F-B830-0C68B7575D41}"/>
</file>

<file path=customXml/itemProps2.xml><?xml version="1.0" encoding="utf-8"?>
<ds:datastoreItem xmlns:ds="http://schemas.openxmlformats.org/officeDocument/2006/customXml" ds:itemID="{64BC3D67-F2A8-46D8-B980-FD474EF24E90}"/>
</file>

<file path=customXml/itemProps3.xml><?xml version="1.0" encoding="utf-8"?>
<ds:datastoreItem xmlns:ds="http://schemas.openxmlformats.org/officeDocument/2006/customXml" ds:itemID="{7949C152-445A-4765-A5AB-422EFCBCDB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Clayton Mulhare</dc:creator>
  <cp:keywords/>
  <dc:description/>
  <cp:lastModifiedBy/>
  <cp:revision/>
  <dcterms:created xsi:type="dcterms:W3CDTF">2018-08-24T00:29:43Z</dcterms:created>
  <dcterms:modified xsi:type="dcterms:W3CDTF">2024-09-16T00:46:32Z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diences">
    <vt:lpwstr>518;#KPP|3b2adb51-a077-43df-add1-ca6b11d3d7ad</vt:lpwstr>
  </property>
  <property fmtid="{D5CDD505-2E9C-101B-9397-08002B2CF9AE}" pid="3" name="File Status">
    <vt:lpwstr>60;#Draft|f7272502-73fc-4dd2-8ac3-95b2aa6e2d7f</vt:lpwstr>
  </property>
  <property fmtid="{D5CDD505-2E9C-101B-9397-08002B2CF9AE}" pid="4" name="_dlc_policyId">
    <vt:lpwstr>0x0101008D4CD5BCA8E0E4478977B94B0F1A5A9B</vt:lpwstr>
  </property>
  <property fmtid="{D5CDD505-2E9C-101B-9397-08002B2CF9AE}" pid="5" name="ContentTypeId">
    <vt:lpwstr>0x010100EAA30682632ACD4EB602483C311FFE5B</vt:lpwstr>
  </property>
  <property fmtid="{D5CDD505-2E9C-101B-9397-08002B2CF9AE}" pid="6" name="ItemRetentionFormula">
    <vt:lpwstr/>
  </property>
  <property fmtid="{D5CDD505-2E9C-101B-9397-08002B2CF9AE}" pid="7" name="Content1">
    <vt:lpwstr>181;#Data|4fe2b948-743d-4487-8889-3bcca595da30</vt:lpwstr>
  </property>
  <property fmtid="{D5CDD505-2E9C-101B-9397-08002B2CF9AE}" pid="8" name="Classification">
    <vt:lpwstr>186;#Reporting|99cb84df-4c20-4fd5-96c3-d5ee66dea3c1</vt:lpwstr>
  </property>
  <property fmtid="{D5CDD505-2E9C-101B-9397-08002B2CF9AE}" pid="9" name="Document Types">
    <vt:lpwstr/>
  </property>
  <property fmtid="{D5CDD505-2E9C-101B-9397-08002B2CF9AE}" pid="10" name="Organisation Function">
    <vt:lpwstr/>
  </property>
  <property fmtid="{D5CDD505-2E9C-101B-9397-08002B2CF9AE}" pid="11" name="Project1">
    <vt:lpwstr/>
  </property>
  <property fmtid="{D5CDD505-2E9C-101B-9397-08002B2CF9AE}" pid="12" name="Organisation Stream">
    <vt:lpwstr/>
  </property>
  <property fmtid="{D5CDD505-2E9C-101B-9397-08002B2CF9AE}" pid="13" name="Organisation Focus">
    <vt:lpwstr/>
  </property>
  <property fmtid="{D5CDD505-2E9C-101B-9397-08002B2CF9AE}" pid="14" name="FundSched">
    <vt:lpwstr/>
  </property>
  <property fmtid="{D5CDD505-2E9C-101B-9397-08002B2CF9AE}" pid="15" name="Funding Stream">
    <vt:lpwstr/>
  </property>
  <property fmtid="{D5CDD505-2E9C-101B-9397-08002B2CF9AE}" pid="16" name="Queue to Archive AWPWS">
    <vt:lpwstr>https://brisbanesouthphn.sharepoint.com/FCS/_layouts/15/wrkstat.aspx?List=26796ad4-54d0-4c47-b5e0-7ae97277abaf&amp;WorkflowInstanceName=c4de283d-65d1-4407-abb1-4ba72a67a79f, https://brisbanesouthphn.sharepoint.com/FCS/_layouts/15/wrkstat.aspx?List=26796ad4-54</vt:lpwstr>
  </property>
  <property fmtid="{D5CDD505-2E9C-101B-9397-08002B2CF9AE}" pid="17" name="d40a71dbc5b54c6b84de31deaa6c6f4e">
    <vt:lpwstr/>
  </property>
  <property fmtid="{D5CDD505-2E9C-101B-9397-08002B2CF9AE}" pid="18" name="a2af5873affa4ec4a61d68ebe4b5f985">
    <vt:lpwstr/>
  </property>
  <property fmtid="{D5CDD505-2E9C-101B-9397-08002B2CF9AE}" pid="19" name="Svc Provider">
    <vt:lpwstr/>
  </property>
  <property fmtid="{D5CDD505-2E9C-101B-9397-08002B2CF9AE}" pid="20" name="Supplier">
    <vt:lpwstr/>
  </property>
  <property fmtid="{D5CDD505-2E9C-101B-9397-08002B2CF9AE}" pid="21" name="Committee/Group">
    <vt:lpwstr/>
  </property>
  <property fmtid="{D5CDD505-2E9C-101B-9397-08002B2CF9AE}" pid="22" name="Copy to Read Only">
    <vt:lpwstr>, </vt:lpwstr>
  </property>
  <property fmtid="{D5CDD505-2E9C-101B-9397-08002B2CF9AE}" pid="23" name="Participant">
    <vt:lpwstr/>
  </property>
  <property fmtid="{D5CDD505-2E9C-101B-9397-08002B2CF9AE}" pid="24" name="j2e23caacb2842b5867c678a461224dd">
    <vt:lpwstr/>
  </property>
  <property fmtid="{D5CDD505-2E9C-101B-9397-08002B2CF9AE}" pid="25" name="a3e34e290e0b484a8e54a031e17eb473">
    <vt:lpwstr/>
  </property>
  <property fmtid="{D5CDD505-2E9C-101B-9397-08002B2CF9AE}" pid="26" name="CS Contract Type">
    <vt:lpwstr>1196;#Service Provider Performance Reports|9a175bff-65e9-4830-b55c-3269795b0e21</vt:lpwstr>
  </property>
  <property fmtid="{D5CDD505-2E9C-101B-9397-08002B2CF9AE}" pid="27" name="MediaServiceImageTags">
    <vt:lpwstr/>
  </property>
</Properties>
</file>